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h\Downloads\"/>
    </mc:Choice>
  </mc:AlternateContent>
  <xr:revisionPtr revIDLastSave="0" documentId="13_ncr:1_{10CA2710-E371-41CF-A9EE-FF08B41ACE33}" xr6:coauthVersionLast="47" xr6:coauthVersionMax="47" xr10:uidLastSave="{00000000-0000-0000-0000-000000000000}"/>
  <bookViews>
    <workbookView xWindow="-110" yWindow="-110" windowWidth="19420" windowHeight="10420" tabRatio="767" activeTab="2" xr2:uid="{8A60CC44-39A1-4276-A4CF-859398140B7D}"/>
  </bookViews>
  <sheets>
    <sheet name="Forutsetninger" sheetId="13" r:id="rId1"/>
    <sheet name="Inntektsramme NordLink" sheetId="20" r:id="rId2"/>
    <sheet name="Inntektsramme Statnett" sheetId="6" r:id="rId3"/>
    <sheet name="Analyse transmisjon" sheetId="1" r:id="rId4"/>
    <sheet name="Grunnlagsdata" sheetId="12" r:id="rId5"/>
    <sheet name="Analyserres regional" sheetId="14" r:id="rId6"/>
    <sheet name="Note 11" sheetId="25" r:id="rId7"/>
    <sheet name="Annuitet" sheetId="26" r:id="rId8"/>
    <sheet name="Referenter regional" sheetId="16" r:id="rId9"/>
    <sheet name="Data analyse regional" sheetId="15" r:id="rId10"/>
    <sheet name="Reberegning 2023" sheetId="19" r:id="rId11"/>
  </sheets>
  <definedNames>
    <definedName name="_xlnm._FilterDatabase" localSheetId="9" hidden="1">'Data analyse regional'!$A$1:$Y$1</definedName>
    <definedName name="paaslag">#REF!</definedName>
    <definedName name="a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B8" i="6"/>
  <c r="M3" i="1"/>
  <c r="I4" i="1"/>
  <c r="I5" i="1"/>
  <c r="I6" i="1"/>
  <c r="I7" i="1"/>
  <c r="I8" i="1"/>
  <c r="I9" i="1"/>
  <c r="I3" i="1"/>
  <c r="D24" i="6"/>
  <c r="D25" i="19"/>
  <c r="D19" i="19"/>
  <c r="C19" i="19"/>
  <c r="D27" i="19" l="1"/>
  <c r="B10" i="6" l="1"/>
  <c r="B9" i="6"/>
  <c r="B15" i="6"/>
  <c r="J3" i="1" l="1"/>
  <c r="J4" i="1"/>
  <c r="J5" i="1"/>
  <c r="J6" i="1"/>
  <c r="J7" i="1"/>
  <c r="J8" i="1"/>
  <c r="J9" i="1"/>
  <c r="H5" i="14"/>
  <c r="H4" i="14"/>
  <c r="I4" i="14" s="1"/>
  <c r="E3" i="14"/>
  <c r="F3" i="14"/>
  <c r="C6" i="6"/>
  <c r="G29" i="14"/>
  <c r="J4" i="14" l="1"/>
  <c r="L6" i="1" l="1"/>
  <c r="L7" i="1"/>
  <c r="L8" i="1"/>
  <c r="L9" i="1"/>
  <c r="L5" i="1"/>
  <c r="T4" i="1" l="1"/>
  <c r="T5" i="1"/>
  <c r="T6" i="1"/>
  <c r="T7" i="1"/>
  <c r="T8" i="1"/>
  <c r="T9" i="1"/>
  <c r="T3" i="1"/>
  <c r="B11" i="20" l="1"/>
  <c r="B14" i="6"/>
  <c r="B16" i="6" s="1"/>
  <c r="B11" i="6"/>
  <c r="B12" i="6" s="1"/>
  <c r="C14" i="6"/>
  <c r="C16" i="6" s="1"/>
  <c r="C9" i="6"/>
  <c r="B5" i="20"/>
  <c r="B7" i="20"/>
  <c r="C11" i="6"/>
  <c r="B7" i="6"/>
  <c r="Q4" i="1" l="1"/>
  <c r="Q5" i="1"/>
  <c r="Q6" i="1"/>
  <c r="Q7" i="1"/>
  <c r="Q8" i="1"/>
  <c r="Q9" i="1"/>
  <c r="Q3" i="1"/>
  <c r="O4" i="1"/>
  <c r="O5" i="1"/>
  <c r="O6" i="1"/>
  <c r="O7" i="1"/>
  <c r="O8" i="1"/>
  <c r="O9" i="1"/>
  <c r="O3" i="1"/>
  <c r="P3" i="1" s="1"/>
  <c r="K4" i="1"/>
  <c r="K5" i="1"/>
  <c r="K6" i="1"/>
  <c r="K7" i="1"/>
  <c r="K8" i="1"/>
  <c r="K9" i="1"/>
  <c r="K3" i="1"/>
  <c r="H4" i="1"/>
  <c r="H5" i="1"/>
  <c r="H6" i="1"/>
  <c r="H7" i="1"/>
  <c r="H8" i="1"/>
  <c r="H9" i="1"/>
  <c r="H3" i="1"/>
  <c r="D9" i="1" l="1"/>
  <c r="D24" i="13"/>
  <c r="G3" i="1" l="1"/>
  <c r="G30" i="14" l="1"/>
  <c r="S3" i="1"/>
  <c r="S4" i="1"/>
  <c r="S5" i="1"/>
  <c r="S6" i="1"/>
  <c r="S7" i="1"/>
  <c r="S8" i="1"/>
  <c r="S9" i="1"/>
  <c r="C10" i="13" l="1"/>
  <c r="C6" i="13"/>
  <c r="C5" i="6" s="1"/>
  <c r="B20" i="6" l="1"/>
  <c r="C13" i="6"/>
  <c r="B13" i="6"/>
  <c r="D4" i="25"/>
  <c r="D3" i="25"/>
  <c r="B6" i="20"/>
  <c r="E3" i="1" l="1"/>
  <c r="E6" i="1"/>
  <c r="E9" i="1"/>
  <c r="E4" i="1" l="1"/>
  <c r="G4" i="1" l="1"/>
  <c r="M4" i="1" s="1"/>
  <c r="G6" i="1" l="1"/>
  <c r="M6" i="1" s="1"/>
  <c r="P9" i="1"/>
  <c r="E8" i="1"/>
  <c r="E5" i="1"/>
  <c r="E7" i="1"/>
  <c r="D22" i="13"/>
  <c r="D21" i="13"/>
  <c r="D20" i="13"/>
  <c r="D19" i="13"/>
  <c r="G7" i="1" l="1"/>
  <c r="M7" i="1" s="1"/>
  <c r="G5" i="1"/>
  <c r="M5" i="1" s="1"/>
  <c r="G9" i="1"/>
  <c r="M9" i="1" s="1"/>
  <c r="E3" i="25" l="1"/>
  <c r="D7" i="25"/>
  <c r="E7" i="25" s="1"/>
  <c r="D6" i="25"/>
  <c r="E6" i="25" s="1"/>
  <c r="D5" i="25"/>
  <c r="E5" i="25" s="1"/>
  <c r="E4" i="25"/>
  <c r="P7" i="1"/>
  <c r="G8" i="1"/>
  <c r="M8" i="1" s="1"/>
  <c r="E8" i="25" l="1"/>
  <c r="C4" i="13"/>
  <c r="C12" i="6" s="1"/>
  <c r="C3" i="6" s="1"/>
  <c r="P8" i="1" l="1"/>
  <c r="P6" i="1" l="1"/>
  <c r="P5" i="1"/>
  <c r="P4" i="1"/>
  <c r="D9" i="6" l="1"/>
  <c r="G4" i="14" l="1"/>
  <c r="D14" i="6" l="1"/>
  <c r="B21" i="6" l="1"/>
  <c r="B12" i="20" l="1"/>
  <c r="B3" i="20" s="1"/>
  <c r="D23" i="13" l="1"/>
  <c r="R9" i="1" s="1"/>
  <c r="R8" i="1" l="1"/>
  <c r="R7" i="1"/>
  <c r="R3" i="1"/>
  <c r="R4" i="1"/>
  <c r="R5" i="1"/>
  <c r="R6" i="1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3" i="14" l="1"/>
  <c r="K3" i="14" s="1"/>
  <c r="H29" i="14"/>
  <c r="I29" i="14" s="1"/>
  <c r="H40" i="14"/>
  <c r="I40" i="14" s="1"/>
  <c r="H44" i="14"/>
  <c r="I44" i="14" s="1"/>
  <c r="H11" i="14"/>
  <c r="I11" i="14" s="1"/>
  <c r="H32" i="14"/>
  <c r="I32" i="14" s="1"/>
  <c r="H45" i="14"/>
  <c r="I45" i="14" s="1"/>
  <c r="H6" i="14"/>
  <c r="I6" i="14" s="1"/>
  <c r="H8" i="14"/>
  <c r="I8" i="14" s="1"/>
  <c r="H10" i="14"/>
  <c r="I10" i="14" s="1"/>
  <c r="H12" i="14"/>
  <c r="I12" i="14" s="1"/>
  <c r="H14" i="14"/>
  <c r="I14" i="14" s="1"/>
  <c r="H16" i="14"/>
  <c r="I16" i="14" s="1"/>
  <c r="H18" i="14"/>
  <c r="I18" i="14" s="1"/>
  <c r="H20" i="14"/>
  <c r="I20" i="14" s="1"/>
  <c r="H22" i="14"/>
  <c r="I22" i="14" s="1"/>
  <c r="H24" i="14"/>
  <c r="I24" i="14" s="1"/>
  <c r="H26" i="14"/>
  <c r="I26" i="14" s="1"/>
  <c r="H28" i="14"/>
  <c r="I28" i="14" s="1"/>
  <c r="H31" i="14"/>
  <c r="I31" i="14" s="1"/>
  <c r="H33" i="14"/>
  <c r="I33" i="14" s="1"/>
  <c r="H35" i="14"/>
  <c r="I35" i="14" s="1"/>
  <c r="H37" i="14"/>
  <c r="I37" i="14" s="1"/>
  <c r="H39" i="14"/>
  <c r="I39" i="14" s="1"/>
  <c r="H43" i="14"/>
  <c r="I43" i="14" s="1"/>
  <c r="H9" i="14"/>
  <c r="I9" i="14" s="1"/>
  <c r="H13" i="14"/>
  <c r="I13" i="14" s="1"/>
  <c r="H17" i="14"/>
  <c r="I17" i="14" s="1"/>
  <c r="H19" i="14"/>
  <c r="I19" i="14" s="1"/>
  <c r="H23" i="14"/>
  <c r="I23" i="14" s="1"/>
  <c r="H27" i="14"/>
  <c r="I27" i="14" s="1"/>
  <c r="H34" i="14"/>
  <c r="I34" i="14" s="1"/>
  <c r="H38" i="14"/>
  <c r="I38" i="14" s="1"/>
  <c r="H41" i="14"/>
  <c r="I41" i="14" s="1"/>
  <c r="H42" i="14"/>
  <c r="I42" i="14" s="1"/>
  <c r="H7" i="14"/>
  <c r="I7" i="14" s="1"/>
  <c r="H15" i="14"/>
  <c r="I15" i="14" s="1"/>
  <c r="H21" i="14"/>
  <c r="I21" i="14" s="1"/>
  <c r="H25" i="14"/>
  <c r="I25" i="14" s="1"/>
  <c r="H30" i="14"/>
  <c r="I30" i="14" s="1"/>
  <c r="H36" i="14"/>
  <c r="I36" i="14" s="1"/>
  <c r="I5" i="14"/>
  <c r="J29" i="14" l="1"/>
  <c r="C18" i="6" s="1"/>
  <c r="J36" i="14"/>
  <c r="J38" i="14"/>
  <c r="J30" i="14"/>
  <c r="J22" i="14"/>
  <c r="J45" i="14"/>
  <c r="J5" i="14"/>
  <c r="J9" i="14"/>
  <c r="J10" i="14"/>
  <c r="J43" i="14"/>
  <c r="J24" i="14"/>
  <c r="J34" i="14"/>
  <c r="J6" i="14"/>
  <c r="J27" i="14"/>
  <c r="J20" i="14"/>
  <c r="J23" i="14"/>
  <c r="J32" i="14"/>
  <c r="J15" i="14"/>
  <c r="J33" i="14"/>
  <c r="J11" i="14"/>
  <c r="J17" i="14"/>
  <c r="J31" i="14"/>
  <c r="J14" i="14"/>
  <c r="J44" i="14"/>
  <c r="J39" i="14"/>
  <c r="J25" i="14"/>
  <c r="J37" i="14"/>
  <c r="J21" i="14"/>
  <c r="J35" i="14"/>
  <c r="J18" i="14"/>
  <c r="J19" i="14"/>
  <c r="J16" i="14"/>
  <c r="J7" i="14"/>
  <c r="J42" i="14"/>
  <c r="J13" i="14"/>
  <c r="J28" i="14"/>
  <c r="J12" i="14"/>
  <c r="J40" i="14"/>
  <c r="J41" i="14"/>
  <c r="J26" i="14"/>
  <c r="J8" i="14"/>
  <c r="B5" i="6" l="1"/>
  <c r="B3" i="6" l="1"/>
  <c r="B22" i="6" s="1"/>
  <c r="N9" i="1" l="1"/>
  <c r="U9" i="1" l="1"/>
  <c r="W9" i="1" s="1"/>
  <c r="N3" i="1"/>
  <c r="N7" i="1"/>
  <c r="N5" i="1" l="1"/>
  <c r="N6" i="1"/>
  <c r="N4" i="1"/>
  <c r="N8" i="1"/>
  <c r="U3" i="1"/>
  <c r="U7" i="1"/>
  <c r="D13" i="6"/>
  <c r="W3" i="1" l="1"/>
  <c r="D5" i="6"/>
  <c r="D11" i="6"/>
  <c r="C17" i="6"/>
  <c r="D16" i="6"/>
  <c r="D12" i="6" l="1"/>
  <c r="D7" i="6" l="1"/>
  <c r="D6" i="6" l="1"/>
  <c r="D3" i="6" l="1"/>
  <c r="W7" i="1" l="1"/>
  <c r="U8" i="1"/>
  <c r="U5" i="1"/>
  <c r="U6" i="1"/>
  <c r="U4" i="1"/>
  <c r="W6" i="1" l="1"/>
  <c r="W1" i="1" a="1"/>
  <c r="W1" i="1" s="1"/>
  <c r="X9" i="1" s="1"/>
  <c r="B18" i="6" s="1"/>
  <c r="W5" i="1"/>
  <c r="W4" i="1"/>
  <c r="W8" i="1"/>
  <c r="B19" i="6" l="1"/>
  <c r="B17" i="6" s="1"/>
  <c r="B14" i="20" l="1"/>
  <c r="B15" i="20" s="1"/>
  <c r="B13" i="20" s="1"/>
  <c r="B16" i="20" s="1"/>
  <c r="B18" i="20" s="1"/>
  <c r="D17" i="6"/>
  <c r="D23" i="6" l="1"/>
  <c r="D2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<sst xmlns="http://schemas.openxmlformats.org/spreadsheetml/2006/main" count="728" uniqueCount="263">
  <si>
    <t>Forutsetninger</t>
  </si>
  <si>
    <t>SSB Tabell 11118, 2015 = 100</t>
  </si>
  <si>
    <t>SSB tabell 03013, 2015 = 100</t>
  </si>
  <si>
    <t>Produktivitetskrav analysen</t>
  </si>
  <si>
    <t>Produktivitetkrav Systemansvarskostnader</t>
  </si>
  <si>
    <t>systempris</t>
  </si>
  <si>
    <t>systempris + 11</t>
  </si>
  <si>
    <t>Forutsetning beregne annuitet av systemansvarsinvesteringene</t>
  </si>
  <si>
    <t xml:space="preserve">Avskrivingstid </t>
  </si>
  <si>
    <t>Rente til beregning av annuitet</t>
  </si>
  <si>
    <t xml:space="preserve">Kostnadsgrunnlag K </t>
  </si>
  <si>
    <t>hvorav:</t>
  </si>
  <si>
    <t>Drifts- og vedlikeholdskostnader</t>
  </si>
  <si>
    <t>Inflasjonsjusterte drifts- og vedlikeholdskostnader</t>
  </si>
  <si>
    <t>Avskrivninger</t>
  </si>
  <si>
    <t>Nettap MWh</t>
  </si>
  <si>
    <t>Nettapskostnader</t>
  </si>
  <si>
    <t xml:space="preserve">Inflasjonsjustert KILE </t>
  </si>
  <si>
    <t>Bokført verdi pr 3112 + 1% arbeidskapital</t>
  </si>
  <si>
    <t>Avkastning</t>
  </si>
  <si>
    <t>Kostnadsnorm, K*</t>
  </si>
  <si>
    <t>Effektivitetsscore fra analysen</t>
  </si>
  <si>
    <t>Effektivitetsscore, inkludert 2% produktivitetskrav</t>
  </si>
  <si>
    <t>Inntektsramme, 30 % K + 70 % K*</t>
  </si>
  <si>
    <t>Nettnivå</t>
  </si>
  <si>
    <t>Transmisjons-nett</t>
  </si>
  <si>
    <t>Regionalt distribusjons-nett</t>
  </si>
  <si>
    <t>Sum</t>
  </si>
  <si>
    <t>Inflasjonsjusterte systemansvars-, drifts- og vedlikeholdskostnader, hvorav:</t>
  </si>
  <si>
    <t>Drifts- og vedlikeholdskostnader, eks. systemansvar</t>
  </si>
  <si>
    <t>Drifts- og vedlikeholdskostnader, systemansvar reserver</t>
  </si>
  <si>
    <t>Drifts- og vedlikeholdskostnader, øvrig system og marked</t>
  </si>
  <si>
    <t>hvorav avskrivninger, systemansvar</t>
  </si>
  <si>
    <t>hvorav systemansvar</t>
  </si>
  <si>
    <t>Kostnader systemansvar reserver utenfor analyse</t>
  </si>
  <si>
    <t>Kostnader øvrig system utenfor analyse</t>
  </si>
  <si>
    <t>K som skal multipliseres med resultat fra analysen</t>
  </si>
  <si>
    <t>Anleggsoverdragelser</t>
  </si>
  <si>
    <t>referanse</t>
  </si>
  <si>
    <t>Transmisjonsnett</t>
  </si>
  <si>
    <t>Frontkostnad</t>
  </si>
  <si>
    <t>id</t>
  </si>
  <si>
    <t>aar</t>
  </si>
  <si>
    <t>selskap</t>
  </si>
  <si>
    <t>KPI</t>
  </si>
  <si>
    <t>KPI-lønn</t>
  </si>
  <si>
    <t>lønn løpende</t>
  </si>
  <si>
    <t>Glattede pensjoner</t>
  </si>
  <si>
    <t>Driftskostnader uten lønn løpende, Statnett og Nordlink</t>
  </si>
  <si>
    <t>post 391 løpende</t>
  </si>
  <si>
    <t>Systemansvar kjøp av reserver løpende</t>
  </si>
  <si>
    <t>DV system og marked, ink pensjon</t>
  </si>
  <si>
    <t>KPI justert KILE</t>
  </si>
  <si>
    <t>Tapskostnad</t>
  </si>
  <si>
    <t>Annuitet systemansvar</t>
  </si>
  <si>
    <t xml:space="preserve">Enhetskostnad </t>
  </si>
  <si>
    <t>STATNETT SF</t>
  </si>
  <si>
    <t>ID</t>
  </si>
  <si>
    <t>Selskap</t>
  </si>
  <si>
    <t>Resultat</t>
  </si>
  <si>
    <t>AKG inkl 17b</t>
  </si>
  <si>
    <t>Kostnad til kalibrering</t>
  </si>
  <si>
    <t>DEAnorm (DEA-resultat*K)</t>
  </si>
  <si>
    <t>Tillegg i norm</t>
  </si>
  <si>
    <t>Kalibrert DEAnorm</t>
  </si>
  <si>
    <t>Kalibrert DEA-resultat</t>
  </si>
  <si>
    <t>K-K*</t>
  </si>
  <si>
    <t>ALUT AS</t>
  </si>
  <si>
    <t>FJELLNETT AS</t>
  </si>
  <si>
    <t>LUCERNA AS</t>
  </si>
  <si>
    <t>LINEA AS</t>
  </si>
  <si>
    <t>ELINETT AS</t>
  </si>
  <si>
    <t>VESTMAR NETT AS</t>
  </si>
  <si>
    <t>KYSTNETT AS</t>
  </si>
  <si>
    <t>VISSI AS</t>
  </si>
  <si>
    <t>RØROS E-VERK NETT AS</t>
  </si>
  <si>
    <t>SYGNIR AS</t>
  </si>
  <si>
    <t>TENSIO TS AS</t>
  </si>
  <si>
    <t>ARVA AS</t>
  </si>
  <si>
    <t>INDRE HORDALAND KRAFTNETT AS</t>
  </si>
  <si>
    <t>BARENTS NETT AS</t>
  </si>
  <si>
    <t>ENIDA AS</t>
  </si>
  <si>
    <t>LINJA AS</t>
  </si>
  <si>
    <t>HALLINGDAL KRAFTNETT AS</t>
  </si>
  <si>
    <t>VEVIG AS</t>
  </si>
  <si>
    <t>MELLOM AS</t>
  </si>
  <si>
    <t>HEMSIL NETT AS</t>
  </si>
  <si>
    <t>ELMEA AS</t>
  </si>
  <si>
    <t>VESTALL AS</t>
  </si>
  <si>
    <t>FAGNE AS</t>
  </si>
  <si>
    <t>LNETT AS</t>
  </si>
  <si>
    <t>MIDTNETT AS</t>
  </si>
  <si>
    <t>LEDE AS</t>
  </si>
  <si>
    <t>ELVIA AS</t>
  </si>
  <si>
    <t>TENSIO TN AS</t>
  </si>
  <si>
    <t>Aktieselskabet Saudefaldene</t>
  </si>
  <si>
    <t>HERØYA NETT AS</t>
  </si>
  <si>
    <t>orgn</t>
  </si>
  <si>
    <t>id.y</t>
  </si>
  <si>
    <t>y</t>
  </si>
  <si>
    <t>comp</t>
  </si>
  <si>
    <t>fp_rd_OPEXxS</t>
  </si>
  <si>
    <t>fp_rd_sal</t>
  </si>
  <si>
    <t>fp_rd_sal.cap</t>
  </si>
  <si>
    <t>av_rd_pens</t>
  </si>
  <si>
    <t>av_rd_pens.eq</t>
  </si>
  <si>
    <t>av_rd_impl</t>
  </si>
  <si>
    <t>fp_rd_391</t>
  </si>
  <si>
    <t>fp_rd_cga</t>
  </si>
  <si>
    <t>fp_rd_OPEX</t>
  </si>
  <si>
    <t>rd_rab.gf</t>
  </si>
  <si>
    <t>rd_dep.gf</t>
  </si>
  <si>
    <t>rd_rab.sf</t>
  </si>
  <si>
    <t>rd_dep.sf</t>
  </si>
  <si>
    <t>fp_rd_cens</t>
  </si>
  <si>
    <t>rd_TOTXDEA</t>
  </si>
  <si>
    <t>rd_wv.ol</t>
  </si>
  <si>
    <t>rd_wv.sc</t>
  </si>
  <si>
    <t>rd_wv.ss</t>
  </si>
  <si>
    <t>rd_wv.uc</t>
  </si>
  <si>
    <t>rd_EVAL</t>
  </si>
  <si>
    <t>HAVNETT AS</t>
  </si>
  <si>
    <t>BINDAL KRAFTLAG SA</t>
  </si>
  <si>
    <t>NORGESNETT AS</t>
  </si>
  <si>
    <t>DE NETT AS</t>
  </si>
  <si>
    <t>ISALTEN NETT AS</t>
  </si>
  <si>
    <t>BØMLO KRAFTNETT AS</t>
  </si>
  <si>
    <t>LYSNA AS</t>
  </si>
  <si>
    <t>ASKER NETT AS</t>
  </si>
  <si>
    <t>JÆREN EVERK AS</t>
  </si>
  <si>
    <t>KE NETT AS</t>
  </si>
  <si>
    <t>NOREFJELL NETT AS</t>
  </si>
  <si>
    <t>KVAM ENERGI NETT AS</t>
  </si>
  <si>
    <t>BREHEIM NETT AS</t>
  </si>
  <si>
    <t>MELØY NETT AS</t>
  </si>
  <si>
    <t>MODALEN KRAFTLAG SA</t>
  </si>
  <si>
    <t>KLIVE AS</t>
  </si>
  <si>
    <t>RAKKESTAD ENERGI AS</t>
  </si>
  <si>
    <t>RK NETT AS</t>
  </si>
  <si>
    <t>ROMSDALSNETT AS</t>
  </si>
  <si>
    <t>HYDRO ENERGI AS</t>
  </si>
  <si>
    <t>SKIAKERNETT AS</t>
  </si>
  <si>
    <t>STRAUMEN NETT AS</t>
  </si>
  <si>
    <t>SØR AURDAL ENERGI AS</t>
  </si>
  <si>
    <t>TINFOS AS</t>
  </si>
  <si>
    <t>STANNUM AS</t>
  </si>
  <si>
    <t>UVDAL KRAFTFORSYNING SA</t>
  </si>
  <si>
    <t>VANG ENERGIVERK AS</t>
  </si>
  <si>
    <t>ELVENETT AS</t>
  </si>
  <si>
    <t>STRAUMNETT AS</t>
  </si>
  <si>
    <t>S-NETT AS</t>
  </si>
  <si>
    <t>USTEKVEIKJA KRAFTVERK DA</t>
  </si>
  <si>
    <t>HYDRO ALUMINIUM AS</t>
  </si>
  <si>
    <t>GRIUG AS</t>
  </si>
  <si>
    <t>EVERKET AS</t>
  </si>
  <si>
    <t>HAFSLUND ECO VANNKRAFT AS</t>
  </si>
  <si>
    <t>ETNA NETT AS</t>
  </si>
  <si>
    <t>SUNETT AS</t>
  </si>
  <si>
    <t>NORDVEST NETT AS</t>
  </si>
  <si>
    <t>FØRE AS</t>
  </si>
  <si>
    <t>STATKRAFT ENERGI AS</t>
  </si>
  <si>
    <t>FØIE AS</t>
  </si>
  <si>
    <t>SØR-NORGE ALUMINIUM AS</t>
  </si>
  <si>
    <t>NETTSELSKAPET AS</t>
  </si>
  <si>
    <t>s_avs</t>
  </si>
  <si>
    <t>r_avs</t>
  </si>
  <si>
    <t>r_nettap</t>
  </si>
  <si>
    <t>s_pensj</t>
  </si>
  <si>
    <t>s_lonn</t>
  </si>
  <si>
    <t>s_lonnakt</t>
  </si>
  <si>
    <t>s_pensjek</t>
  </si>
  <si>
    <t>r_pensj</t>
  </si>
  <si>
    <t>r_lonn</t>
  </si>
  <si>
    <t>r_pensjek</t>
  </si>
  <si>
    <t>r_lonnakt</t>
  </si>
  <si>
    <t>r_bfv</t>
  </si>
  <si>
    <t>s_bfv</t>
  </si>
  <si>
    <t>r_kile</t>
  </si>
  <si>
    <t>s_kile</t>
  </si>
  <si>
    <t>r_abavs</t>
  </si>
  <si>
    <t>r_abbfv</t>
  </si>
  <si>
    <t>r_391</t>
  </si>
  <si>
    <t>s_391</t>
  </si>
  <si>
    <t>r_DVxL</t>
  </si>
  <si>
    <t>Vekt per område</t>
  </si>
  <si>
    <t xml:space="preserve">Vektet pris </t>
  </si>
  <si>
    <t>NO1</t>
  </si>
  <si>
    <t>NO2</t>
  </si>
  <si>
    <t>NO3</t>
  </si>
  <si>
    <t>NO4</t>
  </si>
  <si>
    <t>NO5</t>
  </si>
  <si>
    <t>Nettap i transmisjonsnett MWh</t>
  </si>
  <si>
    <t>Nettap i regionalnett MWh</t>
  </si>
  <si>
    <t>Inntektsramme for Statnett</t>
  </si>
  <si>
    <t>Regionalnett</t>
  </si>
  <si>
    <t>referansepris per prisområde varsel 2024 inkl 11 kr påslag</t>
  </si>
  <si>
    <t>Avkastningsgrunnlag</t>
  </si>
  <si>
    <t>hvorav avkastningsgrunnlag, systemansvar</t>
  </si>
  <si>
    <t>YMBER PRODUKSJON AS</t>
  </si>
  <si>
    <t>TELEMARK NETT AS</t>
  </si>
  <si>
    <t>BKK AS</t>
  </si>
  <si>
    <t>GLITRE NETT AS</t>
  </si>
  <si>
    <t>SVABO INDUSTRINETT AS</t>
  </si>
  <si>
    <t>KILE løpende kr</t>
  </si>
  <si>
    <t>tapsvolum MWh</t>
  </si>
  <si>
    <t>Kraftpris til  transmisjonsnettsanalyse</t>
  </si>
  <si>
    <t>Inntektsramme for 2024</t>
  </si>
  <si>
    <t>s_nettap</t>
  </si>
  <si>
    <t>sa_DV</t>
  </si>
  <si>
    <t>sa_bfv</t>
  </si>
  <si>
    <t>sa_avs</t>
  </si>
  <si>
    <t>nordlink_DV</t>
  </si>
  <si>
    <t>Snitt 2017 - 2021</t>
  </si>
  <si>
    <t>Rente 2025</t>
  </si>
  <si>
    <t>Kraftpris 2025, kr/MWh</t>
  </si>
  <si>
    <t>idaar</t>
  </si>
  <si>
    <t>s_vare</t>
  </si>
  <si>
    <t>962986633</t>
  </si>
  <si>
    <t>2017962986633</t>
  </si>
  <si>
    <t>2018962986633</t>
  </si>
  <si>
    <t>2019962986633</t>
  </si>
  <si>
    <t>2020962986633</t>
  </si>
  <si>
    <t>2021962986633</t>
  </si>
  <si>
    <t>2022962986633</t>
  </si>
  <si>
    <t>2023962986633</t>
  </si>
  <si>
    <t>KPI lønn faktor 2025/2023</t>
  </si>
  <si>
    <t>KPI faktor 2025/2023</t>
  </si>
  <si>
    <t xml:space="preserve">Annuitet total 2023-kr </t>
  </si>
  <si>
    <t>2023 kr</t>
  </si>
  <si>
    <t>nordlink_bfv</t>
  </si>
  <si>
    <t>nordlink_avs</t>
  </si>
  <si>
    <t>s_DVxL uten reserver</t>
  </si>
  <si>
    <t>Total annuitet</t>
  </si>
  <si>
    <t>Annuitet system og marked</t>
  </si>
  <si>
    <t>Totex til benchmark 2023 kr</t>
  </si>
  <si>
    <t>Normgrid</t>
  </si>
  <si>
    <t>KPI-faktor 2023</t>
  </si>
  <si>
    <t>KPI-lønnfaktor 2023</t>
  </si>
  <si>
    <t>kpijustert</t>
  </si>
  <si>
    <t>Sum DV til benchmark</t>
  </si>
  <si>
    <t>NORANETT ANDØY AS</t>
  </si>
  <si>
    <t>LUOSTEJOK NETT AS (Inaktiv i brreg)</t>
  </si>
  <si>
    <t>LEGA NETT AS (Inaktiv i brreg)</t>
  </si>
  <si>
    <t>AREA NETT AS</t>
  </si>
  <si>
    <t>NORANETT AS</t>
  </si>
  <si>
    <t>TENDRANETT AS</t>
  </si>
  <si>
    <t>Statnett SF</t>
  </si>
  <si>
    <t>NORANETT HADSEL AS</t>
  </si>
  <si>
    <t>HØLAND OG SETSKOG ELVERK AS</t>
  </si>
  <si>
    <t>R-NETT AS</t>
  </si>
  <si>
    <t>TINDRA NETT AS (Inaktiv i brreg)</t>
  </si>
  <si>
    <t xml:space="preserve"> </t>
  </si>
  <si>
    <t>319</t>
  </si>
  <si>
    <t>611</t>
  </si>
  <si>
    <t>Lede AS</t>
  </si>
  <si>
    <t>Tillegg/fradrag for oppdatert ramme 2023</t>
  </si>
  <si>
    <t>Eneste endring fra vedtak om IR 2023 er resultatet fra regionalnettsanalysen</t>
  </si>
  <si>
    <t>Tillegg/fradrag i inntektsrammen 2025</t>
  </si>
  <si>
    <t>Inntektsramme fra vedtak 2023 eks anleggsoverdragelser og reberegning 21</t>
  </si>
  <si>
    <t>fp_s_beregnet pensjon</t>
  </si>
  <si>
    <t>fp_so_beregnet pensjon</t>
  </si>
  <si>
    <t>2023-kroner</t>
  </si>
  <si>
    <t>Inntektsramme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</si>
</sst>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  <numFmt numFmtId="169" formatCode="0.0000"/>
    <numFmt numFmtId="170" formatCode="0.0\ %"/>
    <numFmt numFmtId="172" formatCode="_-* #,##0.0000_-;\-* #,##0.0000_-;_-* &quot;-&quot;??_-;_-@_-"/>
    <numFmt numFmtId="173" formatCode="_(* #,##0.0_);_(* \(#,##0.0\);_(* &quot;-&quot;??_);_(@_)"/>
    <numFmt numFmtId="174" formatCode="0.00000"/>
    <numFmt numFmtId="175" formatCode="#,##0.0"/>
    <numFmt numFmtId="176" formatCode="_-* #,##0.00000_-;\-* #,##0.00000_-;_-* &quot;-&quot;??_-;_-@_-"/>
    <numFmt numFmtId="177" formatCode="#,##0_ ;\-#,##0\ "/>
    <numFmt numFmtId="178" formatCode="#,##0.00000"/>
    <numFmt numFmtId="179" formatCode="0.000\ %"/>
    <numFmt numFmtId="180" formatCode="0.00000\ %"/>
    <numFmt numFmtId="181" formatCode="_ * #,##0_ ;_ * \-#,##0_ ;_ * &quot;-&quot;??_ ;_ @_ "/>
    <numFmt numFmtId="182" formatCode="_-* #,##0.00\ _€_-;\-* #,##0.00\ _€_-;_-* &quot;-&quot;??\ _€_-;_-@_-"/>
  </numFmts>
  <fonts count="48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Arial"/>
      <family val="2"/>
    </font>
    <font>
      <sz val="10"/>
      <name val="Segoe UI"/>
      <family val="2"/>
    </font>
    <font>
      <sz val="10"/>
      <name val="Calibri"/>
      <family val="2"/>
      <scheme val="minor"/>
    </font>
    <font>
      <sz val="10"/>
      <color rgb="FF000000"/>
      <name val="Lucida Console"/>
      <family val="3"/>
    </font>
    <font>
      <u/>
      <sz val="11"/>
      <color theme="10"/>
      <name val="Calibri"/>
      <family val="2"/>
    </font>
    <font>
      <sz val="9"/>
      <color rgb="FF333333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1"/>
      <color rgb="FF001C37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</font>
    <font>
      <sz val="10"/>
      <color rgb="FF0000FF"/>
      <name val="Lucida Console"/>
      <family val="3"/>
    </font>
    <font>
      <sz val="10"/>
      <color rgb="FF000000"/>
      <name val="Arial Unicode MS"/>
    </font>
    <font>
      <sz val="8"/>
      <color rgb="FF000000"/>
      <name val="Lucida Console"/>
      <family val="3"/>
    </font>
    <font>
      <sz val="7"/>
      <color rgb="FF000000"/>
      <name val="Tahoma"/>
      <family val="2"/>
    </font>
    <font>
      <b/>
      <sz val="11"/>
      <color theme="0"/>
      <name val="Calibri"/>
      <family val="2"/>
    </font>
    <font>
      <sz val="7"/>
      <color rgb="FF000000"/>
      <name val="Segoe UI"/>
      <family val="2"/>
    </font>
    <font>
      <sz val="8"/>
      <color rgb="FFBCBCBC"/>
      <name val="Lucida Console"/>
      <family val="3"/>
    </font>
    <font>
      <b/>
      <sz val="11"/>
      <color theme="1"/>
      <name val="Calibri"/>
      <family val="2"/>
      <scheme val="minor"/>
    </font>
    <font>
      <sz val="10"/>
      <color rgb="FFBCBCBC"/>
      <name val="Lucida Console"/>
      <family val="3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3">
    <xf numFmtId="0" fontId="0" fillId="0" borderId="0" applyBorder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0" fontId="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/>
    <xf numFmtId="0" fontId="4" fillId="0" borderId="0"/>
    <xf numFmtId="182" fontId="4" fillId="0" borderId="0" applyFont="0" applyFill="0" applyBorder="0" applyAlignment="0" applyProtection="0"/>
    <xf numFmtId="0" fontId="6" fillId="0" borderId="0" applyBorder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 applyNumberFormat="0" applyBorder="0" applyAlignment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0" fontId="5" fillId="0" borderId="0" xfId="3" applyFont="1"/>
    <xf numFmtId="0" fontId="4" fillId="0" borderId="0" xfId="3"/>
    <xf numFmtId="0" fontId="4" fillId="0" borderId="0" xfId="3" applyAlignment="1">
      <alignment wrapText="1"/>
    </xf>
    <xf numFmtId="2" fontId="4" fillId="0" borderId="0" xfId="3" applyNumberFormat="1"/>
    <xf numFmtId="165" fontId="4" fillId="0" borderId="0" xfId="3" applyNumberFormat="1"/>
    <xf numFmtId="166" fontId="4" fillId="0" borderId="0" xfId="1" applyNumberFormat="1" applyFont="1"/>
    <xf numFmtId="167" fontId="7" fillId="0" borderId="0" xfId="4" applyFont="1"/>
    <xf numFmtId="168" fontId="9" fillId="0" borderId="0" xfId="3" applyNumberFormat="1" applyFont="1"/>
    <xf numFmtId="166" fontId="4" fillId="0" borderId="0" xfId="1" applyNumberFormat="1" applyFont="1" applyFill="1"/>
    <xf numFmtId="166" fontId="4" fillId="0" borderId="0" xfId="3" applyNumberFormat="1"/>
    <xf numFmtId="9" fontId="4" fillId="0" borderId="0" xfId="2" applyFont="1"/>
    <xf numFmtId="168" fontId="4" fillId="0" borderId="0" xfId="3" applyNumberFormat="1"/>
    <xf numFmtId="43" fontId="4" fillId="0" borderId="0" xfId="1" applyFont="1"/>
    <xf numFmtId="0" fontId="9" fillId="0" borderId="0" xfId="3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1" fontId="4" fillId="0" borderId="0" xfId="3" applyNumberFormat="1"/>
    <xf numFmtId="9" fontId="4" fillId="0" borderId="0" xfId="3" applyNumberFormat="1"/>
    <xf numFmtId="166" fontId="0" fillId="0" borderId="0" xfId="1" applyNumberFormat="1" applyFont="1"/>
    <xf numFmtId="0" fontId="4" fillId="0" borderId="0" xfId="3" applyAlignment="1">
      <alignment horizontal="center"/>
    </xf>
    <xf numFmtId="0" fontId="13" fillId="0" borderId="0" xfId="0" applyFont="1"/>
    <xf numFmtId="0" fontId="14" fillId="4" borderId="1" xfId="0" applyFont="1" applyFill="1" applyBorder="1" applyAlignment="1">
      <alignment vertical="top"/>
    </xf>
    <xf numFmtId="168" fontId="13" fillId="0" borderId="0" xfId="4" applyNumberFormat="1" applyFont="1"/>
    <xf numFmtId="43" fontId="0" fillId="0" borderId="0" xfId="0" applyNumberFormat="1"/>
    <xf numFmtId="168" fontId="0" fillId="0" borderId="0" xfId="0" applyNumberFormat="1"/>
    <xf numFmtId="1" fontId="0" fillId="0" borderId="0" xfId="0" applyNumberFormat="1"/>
    <xf numFmtId="168" fontId="6" fillId="0" borderId="0" xfId="4" applyNumberFormat="1" applyFont="1"/>
    <xf numFmtId="166" fontId="10" fillId="0" borderId="0" xfId="1" applyNumberFormat="1" applyFont="1" applyFill="1" applyBorder="1"/>
    <xf numFmtId="0" fontId="13" fillId="2" borderId="3" xfId="0" applyFont="1" applyFill="1" applyBorder="1" applyAlignment="1">
      <alignment vertical="top"/>
    </xf>
    <xf numFmtId="170" fontId="13" fillId="2" borderId="3" xfId="4" applyNumberFormat="1" applyFont="1" applyFill="1" applyBorder="1" applyAlignment="1">
      <alignment vertical="top"/>
    </xf>
    <xf numFmtId="10" fontId="14" fillId="2" borderId="3" xfId="2" applyNumberFormat="1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10" fontId="4" fillId="0" borderId="0" xfId="3" applyNumberFormat="1"/>
    <xf numFmtId="166" fontId="16" fillId="0" borderId="0" xfId="1" applyNumberFormat="1" applyFont="1"/>
    <xf numFmtId="166" fontId="17" fillId="0" borderId="0" xfId="1" applyNumberFormat="1" applyFont="1"/>
    <xf numFmtId="3" fontId="4" fillId="0" borderId="0" xfId="3" applyNumberFormat="1"/>
    <xf numFmtId="168" fontId="4" fillId="7" borderId="0" xfId="4" applyNumberFormat="1" applyFont="1" applyFill="1"/>
    <xf numFmtId="168" fontId="6" fillId="0" borderId="0" xfId="4" applyNumberFormat="1" applyFont="1" applyFill="1"/>
    <xf numFmtId="168" fontId="7" fillId="0" borderId="0" xfId="4" applyNumberFormat="1" applyFont="1" applyFill="1"/>
    <xf numFmtId="166" fontId="8" fillId="0" borderId="0" xfId="1" applyNumberFormat="1" applyFont="1" applyFill="1"/>
    <xf numFmtId="168" fontId="5" fillId="0" borderId="0" xfId="4" applyNumberFormat="1" applyFont="1" applyFill="1"/>
    <xf numFmtId="1" fontId="9" fillId="0" borderId="0" xfId="3" applyNumberFormat="1" applyFont="1"/>
    <xf numFmtId="3" fontId="0" fillId="0" borderId="0" xfId="0" applyNumberFormat="1"/>
    <xf numFmtId="0" fontId="5" fillId="0" borderId="0" xfId="0" applyFont="1"/>
    <xf numFmtId="167" fontId="7" fillId="0" borderId="0" xfId="4" applyFont="1" applyFill="1"/>
    <xf numFmtId="0" fontId="16" fillId="0" borderId="0" xfId="3" applyFont="1"/>
    <xf numFmtId="43" fontId="4" fillId="0" borderId="0" xfId="1" applyFont="1" applyFill="1"/>
    <xf numFmtId="166" fontId="16" fillId="0" borderId="0" xfId="1" applyNumberFormat="1" applyFont="1" applyFill="1"/>
    <xf numFmtId="0" fontId="19" fillId="0" borderId="0" xfId="0" applyFont="1"/>
    <xf numFmtId="0" fontId="20" fillId="0" borderId="0" xfId="0" applyFont="1"/>
    <xf numFmtId="9" fontId="20" fillId="0" borderId="0" xfId="0" applyNumberFormat="1" applyFont="1"/>
    <xf numFmtId="10" fontId="20" fillId="0" borderId="0" xfId="0" applyNumberFormat="1" applyFont="1"/>
    <xf numFmtId="0" fontId="21" fillId="0" borderId="0" xfId="0" applyFont="1"/>
    <xf numFmtId="0" fontId="23" fillId="0" borderId="0" xfId="0" applyFont="1" applyBorder="1"/>
    <xf numFmtId="165" fontId="23" fillId="0" borderId="0" xfId="2" applyNumberFormat="1" applyFont="1" applyFill="1"/>
    <xf numFmtId="0" fontId="23" fillId="0" borderId="0" xfId="0" applyFont="1"/>
    <xf numFmtId="168" fontId="4" fillId="0" borderId="0" xfId="4" applyNumberFormat="1" applyFont="1" applyFill="1"/>
    <xf numFmtId="0" fontId="15" fillId="0" borderId="0" xfId="0" applyFont="1" applyBorder="1" applyAlignment="1">
      <alignment wrapText="1"/>
    </xf>
    <xf numFmtId="0" fontId="24" fillId="0" borderId="0" xfId="14"/>
    <xf numFmtId="165" fontId="0" fillId="0" borderId="0" xfId="0" applyNumberFormat="1"/>
    <xf numFmtId="0" fontId="13" fillId="0" borderId="0" xfId="3" applyFont="1"/>
    <xf numFmtId="166" fontId="8" fillId="0" borderId="0" xfId="1" applyNumberFormat="1" applyFont="1" applyFill="1" applyBorder="1"/>
    <xf numFmtId="10" fontId="27" fillId="0" borderId="0" xfId="17" applyNumberFormat="1" applyFont="1" applyAlignment="1">
      <alignment horizontal="right" vertical="center" wrapText="1"/>
    </xf>
    <xf numFmtId="167" fontId="4" fillId="0" borderId="0" xfId="4" applyFont="1"/>
    <xf numFmtId="170" fontId="0" fillId="0" borderId="0" xfId="17" applyNumberFormat="1" applyFont="1"/>
    <xf numFmtId="10" fontId="0" fillId="0" borderId="0" xfId="17" applyNumberFormat="1" applyFont="1"/>
    <xf numFmtId="9" fontId="0" fillId="0" borderId="0" xfId="17" applyFont="1"/>
    <xf numFmtId="0" fontId="26" fillId="0" borderId="0" xfId="0" applyFont="1"/>
    <xf numFmtId="0" fontId="4" fillId="0" borderId="0" xfId="0" applyFont="1"/>
    <xf numFmtId="0" fontId="16" fillId="0" borderId="0" xfId="0" applyFont="1"/>
    <xf numFmtId="3" fontId="14" fillId="8" borderId="1" xfId="0" applyNumberFormat="1" applyFont="1" applyFill="1" applyBorder="1" applyAlignment="1">
      <alignment vertical="top"/>
    </xf>
    <xf numFmtId="0" fontId="5" fillId="8" borderId="6" xfId="0" applyFont="1" applyFill="1" applyBorder="1"/>
    <xf numFmtId="2" fontId="5" fillId="0" borderId="0" xfId="0" applyNumberFormat="1" applyFont="1"/>
    <xf numFmtId="0" fontId="14" fillId="6" borderId="1" xfId="0" applyFont="1" applyFill="1" applyBorder="1" applyAlignment="1">
      <alignment vertical="top"/>
    </xf>
    <xf numFmtId="0" fontId="13" fillId="9" borderId="1" xfId="0" applyFont="1" applyFill="1" applyBorder="1" applyAlignment="1">
      <alignment vertical="top"/>
    </xf>
    <xf numFmtId="0" fontId="28" fillId="0" borderId="0" xfId="0" applyFont="1" applyBorder="1"/>
    <xf numFmtId="0" fontId="28" fillId="0" borderId="0" xfId="0" applyFont="1"/>
    <xf numFmtId="3" fontId="29" fillId="0" borderId="0" xfId="0" applyNumberFormat="1" applyFont="1" applyAlignment="1">
      <alignment vertical="center" wrapText="1"/>
    </xf>
    <xf numFmtId="3" fontId="29" fillId="0" borderId="0" xfId="0" applyNumberFormat="1" applyFont="1" applyAlignment="1">
      <alignment vertical="center"/>
    </xf>
    <xf numFmtId="9" fontId="9" fillId="0" borderId="0" xfId="2" applyFont="1"/>
    <xf numFmtId="170" fontId="4" fillId="0" borderId="0" xfId="2" applyNumberFormat="1" applyFont="1" applyFill="1"/>
    <xf numFmtId="170" fontId="6" fillId="0" borderId="0" xfId="2" applyNumberFormat="1" applyFont="1" applyFill="1"/>
    <xf numFmtId="3" fontId="13" fillId="3" borderId="1" xfId="0" applyNumberFormat="1" applyFont="1" applyFill="1" applyBorder="1" applyAlignment="1">
      <alignment vertical="top"/>
    </xf>
    <xf numFmtId="3" fontId="13" fillId="3" borderId="1" xfId="4" applyNumberFormat="1" applyFont="1" applyFill="1" applyBorder="1" applyAlignment="1">
      <alignment vertical="top"/>
    </xf>
    <xf numFmtId="3" fontId="13" fillId="3" borderId="1" xfId="0" applyNumberFormat="1" applyFont="1" applyFill="1" applyBorder="1" applyAlignment="1">
      <alignment horizontal="left" vertical="top" indent="1"/>
    </xf>
    <xf numFmtId="3" fontId="13" fillId="3" borderId="5" xfId="0" applyNumberFormat="1" applyFont="1" applyFill="1" applyBorder="1" applyAlignment="1">
      <alignment horizontal="left" vertical="top" indent="1"/>
    </xf>
    <xf numFmtId="3" fontId="13" fillId="3" borderId="5" xfId="4" applyNumberFormat="1" applyFont="1" applyFill="1" applyBorder="1" applyAlignment="1">
      <alignment vertical="top"/>
    </xf>
    <xf numFmtId="3" fontId="13" fillId="3" borderId="2" xfId="0" applyNumberFormat="1" applyFont="1" applyFill="1" applyBorder="1" applyAlignment="1">
      <alignment vertical="top"/>
    </xf>
    <xf numFmtId="3" fontId="13" fillId="3" borderId="2" xfId="4" applyNumberFormat="1" applyFont="1" applyFill="1" applyBorder="1" applyAlignment="1">
      <alignment vertical="top"/>
    </xf>
    <xf numFmtId="3" fontId="14" fillId="5" borderId="1" xfId="0" applyNumberFormat="1" applyFont="1" applyFill="1" applyBorder="1" applyAlignment="1">
      <alignment vertical="top"/>
    </xf>
    <xf numFmtId="3" fontId="14" fillId="5" borderId="1" xfId="4" applyNumberFormat="1" applyFont="1" applyFill="1" applyBorder="1" applyAlignment="1">
      <alignment vertical="top"/>
    </xf>
    <xf numFmtId="3" fontId="14" fillId="2" borderId="3" xfId="2" applyNumberFormat="1" applyFont="1" applyFill="1" applyBorder="1" applyAlignment="1">
      <alignment vertical="top"/>
    </xf>
    <xf numFmtId="3" fontId="13" fillId="2" borderId="1" xfId="4" applyNumberFormat="1" applyFont="1" applyFill="1" applyBorder="1" applyAlignment="1">
      <alignment vertical="top"/>
    </xf>
    <xf numFmtId="3" fontId="14" fillId="2" borderId="1" xfId="2" applyNumberFormat="1" applyFont="1" applyFill="1" applyBorder="1" applyAlignment="1">
      <alignment vertical="top"/>
    </xf>
    <xf numFmtId="3" fontId="0" fillId="9" borderId="1" xfId="0" applyNumberFormat="1" applyFill="1" applyBorder="1"/>
    <xf numFmtId="3" fontId="15" fillId="6" borderId="1" xfId="0" applyNumberFormat="1" applyFont="1" applyFill="1" applyBorder="1"/>
    <xf numFmtId="3" fontId="14" fillId="4" borderId="1" xfId="4" applyNumberFormat="1" applyFont="1" applyFill="1" applyBorder="1" applyAlignment="1">
      <alignment vertical="top"/>
    </xf>
    <xf numFmtId="3" fontId="13" fillId="3" borderId="1" xfId="0" applyNumberFormat="1" applyFont="1" applyFill="1" applyBorder="1" applyAlignment="1">
      <alignment vertical="top" wrapText="1"/>
    </xf>
    <xf numFmtId="167" fontId="5" fillId="0" borderId="1" xfId="4" applyFont="1" applyBorder="1" applyAlignment="1">
      <alignment horizontal="right"/>
    </xf>
    <xf numFmtId="167" fontId="5" fillId="0" borderId="1" xfId="4" applyFont="1" applyBorder="1" applyAlignment="1">
      <alignment horizontal="right" wrapText="1"/>
    </xf>
    <xf numFmtId="0" fontId="15" fillId="0" borderId="1" xfId="0" applyFont="1" applyBorder="1" applyAlignment="1">
      <alignment horizontal="left"/>
    </xf>
    <xf numFmtId="0" fontId="15" fillId="10" borderId="7" xfId="0" applyFont="1" applyFill="1" applyBorder="1" applyAlignment="1">
      <alignment vertical="center"/>
    </xf>
    <xf numFmtId="3" fontId="15" fillId="10" borderId="8" xfId="0" applyNumberFormat="1" applyFont="1" applyFill="1" applyBorder="1" applyAlignment="1">
      <alignment horizontal="right" vertical="center"/>
    </xf>
    <xf numFmtId="0" fontId="6" fillId="11" borderId="9" xfId="0" applyFont="1" applyFill="1" applyBorder="1" applyAlignment="1">
      <alignment vertical="center"/>
    </xf>
    <xf numFmtId="0" fontId="6" fillId="11" borderId="4" xfId="0" applyFont="1" applyFill="1" applyBorder="1" applyAlignment="1">
      <alignment vertical="center"/>
    </xf>
    <xf numFmtId="3" fontId="6" fillId="11" borderId="4" xfId="0" applyNumberFormat="1" applyFont="1" applyFill="1" applyBorder="1" applyAlignment="1">
      <alignment horizontal="right" vertical="center"/>
    </xf>
    <xf numFmtId="0" fontId="15" fillId="12" borderId="9" xfId="0" applyFont="1" applyFill="1" applyBorder="1" applyAlignment="1">
      <alignment vertical="center"/>
    </xf>
    <xf numFmtId="0" fontId="6" fillId="13" borderId="9" xfId="0" applyFont="1" applyFill="1" applyBorder="1" applyAlignment="1">
      <alignment vertical="center"/>
    </xf>
    <xf numFmtId="0" fontId="6" fillId="14" borderId="9" xfId="0" applyFont="1" applyFill="1" applyBorder="1" applyAlignment="1">
      <alignment vertical="center"/>
    </xf>
    <xf numFmtId="0" fontId="15" fillId="15" borderId="9" xfId="0" applyFont="1" applyFill="1" applyBorder="1" applyAlignment="1">
      <alignment vertical="center"/>
    </xf>
    <xf numFmtId="3" fontId="15" fillId="12" borderId="4" xfId="0" applyNumberFormat="1" applyFont="1" applyFill="1" applyBorder="1" applyAlignment="1">
      <alignment horizontal="right" vertical="center"/>
    </xf>
    <xf numFmtId="3" fontId="6" fillId="14" borderId="4" xfId="0" applyNumberFormat="1" applyFont="1" applyFill="1" applyBorder="1" applyAlignment="1">
      <alignment vertical="center"/>
    </xf>
    <xf numFmtId="3" fontId="6" fillId="14" borderId="4" xfId="0" applyNumberFormat="1" applyFont="1" applyFill="1" applyBorder="1" applyAlignment="1">
      <alignment horizontal="right" vertical="center"/>
    </xf>
    <xf numFmtId="3" fontId="15" fillId="15" borderId="4" xfId="0" applyNumberFormat="1" applyFont="1" applyFill="1" applyBorder="1" applyAlignment="1">
      <alignment vertical="center"/>
    </xf>
    <xf numFmtId="170" fontId="6" fillId="13" borderId="4" xfId="2" applyNumberFormat="1" applyFont="1" applyFill="1" applyBorder="1" applyAlignment="1">
      <alignment horizontal="right" vertical="center"/>
    </xf>
    <xf numFmtId="2" fontId="20" fillId="0" borderId="0" xfId="0" applyNumberFormat="1" applyFont="1"/>
    <xf numFmtId="9" fontId="4" fillId="0" borderId="0" xfId="2" applyFont="1" applyBorder="1"/>
    <xf numFmtId="165" fontId="28" fillId="0" borderId="0" xfId="17" applyNumberFormat="1" applyFont="1" applyFill="1"/>
    <xf numFmtId="166" fontId="9" fillId="0" borderId="0" xfId="1" applyNumberFormat="1" applyFont="1" applyAlignment="1">
      <alignment horizontal="right"/>
    </xf>
    <xf numFmtId="0" fontId="31" fillId="0" borderId="0" xfId="0" applyFont="1"/>
    <xf numFmtId="0" fontId="29" fillId="0" borderId="0" xfId="0" applyFont="1" applyAlignment="1">
      <alignment vertical="center"/>
    </xf>
    <xf numFmtId="0" fontId="0" fillId="0" borderId="0" xfId="0" applyAlignment="1">
      <alignment wrapText="1"/>
    </xf>
    <xf numFmtId="0" fontId="24" fillId="0" borderId="0" xfId="14" applyAlignment="1">
      <alignment wrapText="1"/>
    </xf>
    <xf numFmtId="0" fontId="24" fillId="0" borderId="0" xfId="14" applyAlignment="1">
      <alignment horizontal="left" wrapText="1"/>
    </xf>
    <xf numFmtId="0" fontId="25" fillId="0" borderId="0" xfId="14" applyFont="1"/>
    <xf numFmtId="166" fontId="25" fillId="0" borderId="0" xfId="16" applyNumberFormat="1" applyFont="1" applyFill="1"/>
    <xf numFmtId="166" fontId="25" fillId="0" borderId="0" xfId="14" applyNumberFormat="1" applyFont="1"/>
    <xf numFmtId="170" fontId="0" fillId="0" borderId="0" xfId="15" applyNumberFormat="1" applyFont="1" applyFill="1"/>
    <xf numFmtId="166" fontId="0" fillId="0" borderId="0" xfId="16" applyNumberFormat="1" applyFont="1" applyFill="1"/>
    <xf numFmtId="3" fontId="15" fillId="9" borderId="1" xfId="0" applyNumberFormat="1" applyFont="1" applyFill="1" applyBorder="1"/>
    <xf numFmtId="3" fontId="0" fillId="0" borderId="1" xfId="0" applyNumberFormat="1" applyBorder="1"/>
    <xf numFmtId="3" fontId="15" fillId="0" borderId="1" xfId="0" applyNumberFormat="1" applyFont="1" applyBorder="1"/>
    <xf numFmtId="3" fontId="19" fillId="16" borderId="1" xfId="0" applyNumberFormat="1" applyFont="1" applyFill="1" applyBorder="1" applyAlignment="1">
      <alignment vertical="top"/>
    </xf>
    <xf numFmtId="0" fontId="19" fillId="16" borderId="1" xfId="0" applyFont="1" applyFill="1" applyBorder="1" applyAlignment="1">
      <alignment vertical="top"/>
    </xf>
    <xf numFmtId="0" fontId="20" fillId="17" borderId="1" xfId="0" applyFont="1" applyFill="1" applyBorder="1" applyAlignment="1">
      <alignment vertical="top"/>
    </xf>
    <xf numFmtId="3" fontId="20" fillId="17" borderId="1" xfId="0" applyNumberFormat="1" applyFont="1" applyFill="1" applyBorder="1" applyAlignment="1">
      <alignment vertical="top"/>
    </xf>
    <xf numFmtId="0" fontId="19" fillId="17" borderId="1" xfId="0" applyFont="1" applyFill="1" applyBorder="1" applyAlignment="1">
      <alignment vertical="top"/>
    </xf>
    <xf numFmtId="3" fontId="15" fillId="0" borderId="0" xfId="0" applyNumberFormat="1" applyFont="1" applyBorder="1"/>
    <xf numFmtId="0" fontId="14" fillId="0" borderId="0" xfId="0" applyFont="1" applyBorder="1" applyAlignment="1">
      <alignment vertical="top"/>
    </xf>
    <xf numFmtId="165" fontId="10" fillId="0" borderId="0" xfId="0" applyNumberFormat="1" applyFont="1"/>
    <xf numFmtId="0" fontId="0" fillId="8" borderId="0" xfId="0" applyFill="1"/>
    <xf numFmtId="166" fontId="4" fillId="0" borderId="0" xfId="3" applyNumberFormat="1" applyAlignment="1">
      <alignment horizontal="right"/>
    </xf>
    <xf numFmtId="0" fontId="36" fillId="0" borderId="0" xfId="14" applyFont="1"/>
    <xf numFmtId="0" fontId="37" fillId="0" borderId="0" xfId="0" applyFont="1"/>
    <xf numFmtId="174" fontId="0" fillId="0" borderId="0" xfId="0" applyNumberFormat="1"/>
    <xf numFmtId="0" fontId="4" fillId="18" borderId="0" xfId="3" applyFill="1" applyAlignment="1">
      <alignment wrapText="1"/>
    </xf>
    <xf numFmtId="10" fontId="20" fillId="17" borderId="1" xfId="0" applyNumberFormat="1" applyFont="1" applyFill="1" applyBorder="1" applyAlignment="1">
      <alignment vertical="top"/>
    </xf>
    <xf numFmtId="170" fontId="20" fillId="17" borderId="1" xfId="0" applyNumberFormat="1" applyFont="1" applyFill="1" applyBorder="1" applyAlignment="1">
      <alignment vertical="top"/>
    </xf>
    <xf numFmtId="1" fontId="4" fillId="0" borderId="0" xfId="3" applyNumberFormat="1" applyAlignment="1">
      <alignment horizontal="right"/>
    </xf>
    <xf numFmtId="175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2" borderId="0" xfId="3" applyFont="1" applyFill="1"/>
    <xf numFmtId="172" fontId="5" fillId="0" borderId="0" xfId="1" applyNumberFormat="1" applyFont="1" applyBorder="1"/>
    <xf numFmtId="0" fontId="5" fillId="0" borderId="0" xfId="3" applyFont="1" applyAlignment="1">
      <alignment wrapText="1"/>
    </xf>
    <xf numFmtId="166" fontId="4" fillId="0" borderId="0" xfId="1" applyNumberFormat="1" applyFont="1" applyFill="1" applyBorder="1"/>
    <xf numFmtId="170" fontId="4" fillId="0" borderId="0" xfId="2" applyNumberFormat="1" applyFont="1" applyBorder="1"/>
    <xf numFmtId="10" fontId="11" fillId="0" borderId="0" xfId="2" applyNumberFormat="1" applyFont="1" applyBorder="1"/>
    <xf numFmtId="0" fontId="14" fillId="8" borderId="1" xfId="0" applyFont="1" applyFill="1" applyBorder="1"/>
    <xf numFmtId="0" fontId="33" fillId="0" borderId="10" xfId="0" applyFont="1" applyBorder="1"/>
    <xf numFmtId="170" fontId="33" fillId="0" borderId="10" xfId="0" applyNumberFormat="1" applyFont="1" applyBorder="1"/>
    <xf numFmtId="3" fontId="34" fillId="0" borderId="10" xfId="0" applyNumberFormat="1" applyFont="1" applyBorder="1"/>
    <xf numFmtId="3" fontId="33" fillId="0" borderId="10" xfId="0" applyNumberFormat="1" applyFont="1" applyBorder="1"/>
    <xf numFmtId="174" fontId="5" fillId="2" borderId="0" xfId="3" applyNumberFormat="1" applyFont="1" applyFill="1"/>
    <xf numFmtId="169" fontId="4" fillId="0" borderId="0" xfId="3" applyNumberFormat="1"/>
    <xf numFmtId="0" fontId="39" fillId="0" borderId="0" xfId="0" applyFont="1" applyAlignment="1">
      <alignment vertical="center"/>
    </xf>
    <xf numFmtId="0" fontId="39" fillId="19" borderId="0" xfId="0" applyFont="1" applyFill="1" applyAlignment="1">
      <alignment vertical="center"/>
    </xf>
    <xf numFmtId="0" fontId="29" fillId="19" borderId="0" xfId="0" applyFont="1" applyFill="1" applyAlignment="1">
      <alignment vertical="center"/>
    </xf>
    <xf numFmtId="2" fontId="19" fillId="0" borderId="0" xfId="0" applyNumberFormat="1" applyFont="1"/>
    <xf numFmtId="9" fontId="4" fillId="0" borderId="0" xfId="2" applyFont="1" applyFill="1"/>
    <xf numFmtId="3" fontId="1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9" fontId="0" fillId="0" borderId="0" xfId="2" applyFont="1"/>
    <xf numFmtId="3" fontId="4" fillId="0" borderId="0" xfId="1" applyNumberFormat="1" applyFont="1"/>
    <xf numFmtId="1" fontId="4" fillId="0" borderId="0" xfId="1" applyNumberFormat="1" applyFont="1" applyFill="1"/>
    <xf numFmtId="1" fontId="4" fillId="0" borderId="0" xfId="2" applyNumberFormat="1" applyFont="1" applyFill="1"/>
    <xf numFmtId="0" fontId="0" fillId="20" borderId="1" xfId="0" applyFill="1" applyBorder="1"/>
    <xf numFmtId="168" fontId="0" fillId="20" borderId="1" xfId="0" applyNumberFormat="1" applyFill="1" applyBorder="1"/>
    <xf numFmtId="0" fontId="0" fillId="20" borderId="1" xfId="0" applyFill="1" applyBorder="1" applyAlignment="1">
      <alignment horizontal="right"/>
    </xf>
    <xf numFmtId="3" fontId="0" fillId="20" borderId="1" xfId="0" applyNumberFormat="1" applyFill="1" applyBorder="1"/>
    <xf numFmtId="166" fontId="0" fillId="20" borderId="1" xfId="1" applyNumberFormat="1" applyFont="1" applyFill="1" applyBorder="1"/>
    <xf numFmtId="0" fontId="4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0" fontId="0" fillId="0" borderId="0" xfId="2" applyNumberFormat="1" applyFont="1"/>
    <xf numFmtId="9" fontId="4" fillId="0" borderId="0" xfId="2" applyFont="1" applyFill="1" applyBorder="1"/>
    <xf numFmtId="0" fontId="40" fillId="0" borderId="0" xfId="0" applyFont="1" applyAlignment="1">
      <alignment vertical="center"/>
    </xf>
    <xf numFmtId="176" fontId="4" fillId="0" borderId="0" xfId="3" applyNumberFormat="1"/>
    <xf numFmtId="0" fontId="0" fillId="21" borderId="0" xfId="0" applyFill="1"/>
    <xf numFmtId="0" fontId="0" fillId="9" borderId="0" xfId="0" applyFill="1"/>
    <xf numFmtId="165" fontId="7" fillId="0" borderId="0" xfId="4" applyNumberFormat="1" applyFont="1" applyFill="1"/>
    <xf numFmtId="0" fontId="35" fillId="0" borderId="0" xfId="0" applyFont="1"/>
    <xf numFmtId="165" fontId="28" fillId="0" borderId="0" xfId="0" applyNumberFormat="1" applyFont="1"/>
    <xf numFmtId="1" fontId="6" fillId="0" borderId="0" xfId="4" applyNumberFormat="1" applyFont="1" applyFill="1"/>
    <xf numFmtId="165" fontId="6" fillId="0" borderId="0" xfId="4" applyNumberFormat="1" applyFont="1" applyFill="1"/>
    <xf numFmtId="165" fontId="22" fillId="0" borderId="0" xfId="0" applyNumberFormat="1" applyFont="1"/>
    <xf numFmtId="0" fontId="30" fillId="0" borderId="0" xfId="18" applyFill="1"/>
    <xf numFmtId="0" fontId="42" fillId="0" borderId="0" xfId="0" applyFont="1"/>
    <xf numFmtId="173" fontId="0" fillId="0" borderId="0" xfId="4" applyNumberFormat="1" applyFont="1" applyFill="1"/>
    <xf numFmtId="3" fontId="0" fillId="0" borderId="0" xfId="1" applyNumberFormat="1" applyFont="1" applyFill="1"/>
    <xf numFmtId="0" fontId="43" fillId="0" borderId="11" xfId="0" applyFont="1" applyBorder="1"/>
    <xf numFmtId="0" fontId="43" fillId="0" borderId="12" xfId="0" applyFont="1" applyBorder="1"/>
    <xf numFmtId="0" fontId="45" fillId="0" borderId="0" xfId="0" applyFont="1" applyAlignment="1">
      <alignment vertical="center"/>
    </xf>
    <xf numFmtId="0" fontId="45" fillId="19" borderId="0" xfId="0" applyFont="1" applyFill="1" applyAlignment="1">
      <alignment vertical="center"/>
    </xf>
    <xf numFmtId="4" fontId="15" fillId="0" borderId="0" xfId="0" applyNumberFormat="1" applyFont="1"/>
    <xf numFmtId="177" fontId="0" fillId="0" borderId="0" xfId="1" applyNumberFormat="1" applyFont="1"/>
    <xf numFmtId="178" fontId="0" fillId="0" borderId="0" xfId="0" applyNumberFormat="1"/>
    <xf numFmtId="166" fontId="5" fillId="0" borderId="0" xfId="1" applyNumberFormat="1" applyFont="1" applyFill="1" applyAlignment="1">
      <alignment wrapText="1"/>
    </xf>
    <xf numFmtId="0" fontId="47" fillId="0" borderId="0" xfId="0" applyFont="1" applyAlignment="1">
      <alignment vertical="center"/>
    </xf>
    <xf numFmtId="0" fontId="47" fillId="19" borderId="0" xfId="0" applyFont="1" applyFill="1" applyAlignment="1">
      <alignment vertical="center"/>
    </xf>
    <xf numFmtId="9" fontId="10" fillId="0" borderId="13" xfId="17" applyFont="1" applyBorder="1"/>
    <xf numFmtId="168" fontId="28" fillId="0" borderId="13" xfId="4" applyNumberFormat="1" applyFont="1" applyBorder="1"/>
    <xf numFmtId="168" fontId="10" fillId="0" borderId="13" xfId="4" applyNumberFormat="1" applyFont="1" applyBorder="1"/>
    <xf numFmtId="0" fontId="33" fillId="9" borderId="10" xfId="0" applyFont="1" applyFill="1" applyBorder="1"/>
    <xf numFmtId="168" fontId="28" fillId="9" borderId="13" xfId="4" applyNumberFormat="1" applyFont="1" applyFill="1" applyBorder="1"/>
    <xf numFmtId="168" fontId="10" fillId="9" borderId="13" xfId="4" applyNumberFormat="1" applyFont="1" applyFill="1" applyBorder="1"/>
    <xf numFmtId="166" fontId="0" fillId="9" borderId="0" xfId="16" applyNumberFormat="1" applyFont="1" applyFill="1"/>
    <xf numFmtId="170" fontId="0" fillId="9" borderId="0" xfId="15" applyNumberFormat="1" applyFont="1" applyFill="1"/>
    <xf numFmtId="0" fontId="46" fillId="9" borderId="0" xfId="0" applyFont="1" applyFill="1" applyAlignment="1">
      <alignment horizontal="center" wrapText="1"/>
    </xf>
    <xf numFmtId="180" fontId="10" fillId="9" borderId="13" xfId="17" applyNumberFormat="1" applyFont="1" applyFill="1" applyBorder="1"/>
    <xf numFmtId="180" fontId="24" fillId="0" borderId="0" xfId="14" applyNumberFormat="1"/>
    <xf numFmtId="164" fontId="24" fillId="0" borderId="0" xfId="14" applyNumberFormat="1"/>
    <xf numFmtId="179" fontId="4" fillId="3" borderId="0" xfId="2" applyNumberFormat="1" applyFont="1" applyFill="1" applyBorder="1"/>
    <xf numFmtId="170" fontId="20" fillId="22" borderId="1" xfId="0" applyNumberFormat="1" applyFont="1" applyFill="1" applyBorder="1" applyAlignment="1">
      <alignment vertical="top"/>
    </xf>
    <xf numFmtId="3" fontId="15" fillId="21" borderId="1" xfId="0" applyNumberFormat="1" applyFont="1" applyFill="1" applyBorder="1"/>
    <xf numFmtId="0" fontId="0" fillId="23" borderId="0" xfId="0" applyFill="1"/>
    <xf numFmtId="0" fontId="15" fillId="0" borderId="0" xfId="0" applyFont="1"/>
    <xf numFmtId="164" fontId="0" fillId="0" borderId="0" xfId="0" applyNumberFormat="1"/>
    <xf numFmtId="3" fontId="4" fillId="0" borderId="0" xfId="3" applyNumberFormat="1" applyAlignment="1">
      <alignment wrapText="1"/>
    </xf>
    <xf numFmtId="0" fontId="44" fillId="0" borderId="0" xfId="0" applyFont="1"/>
    <xf numFmtId="181" fontId="0" fillId="0" borderId="0" xfId="1" applyNumberFormat="1" applyFont="1" applyFill="1"/>
    <xf numFmtId="0" fontId="4" fillId="18" borderId="0" xfId="3" applyFill="1" applyAlignment="1">
      <alignment horizontal="center"/>
    </xf>
    <xf numFmtId="0" fontId="0" fillId="23" borderId="0" xfId="0" applyFill="1" applyAlignment="1">
      <alignment horizontal="center"/>
    </xf>
  </cellXfs>
  <cellStyles count="33">
    <cellStyle name="Hyperkobling" xfId="18" builtinId="8"/>
    <cellStyle name="Komma" xfId="1" builtinId="3"/>
    <cellStyle name="Komma 2" xfId="4" xr:uid="{799A3092-1F82-4AFA-8636-B9F157294BA2}"/>
    <cellStyle name="Komma 2 2" xfId="23" xr:uid="{280B7374-897C-4E78-910A-972EF9BFAE93}"/>
    <cellStyle name="Komma 2 2 2" xfId="30" xr:uid="{1C2D8024-A6BA-44C9-B4D6-592CC64007DD}"/>
    <cellStyle name="Komma 2 3" xfId="21" xr:uid="{9450DCA3-2C61-43E8-BE9F-4C0AA30A0E22}"/>
    <cellStyle name="Komma 3" xfId="7" xr:uid="{7C15767D-E0D4-4628-AAAC-ED40DD5B4972}"/>
    <cellStyle name="Komma 3 2" xfId="31" xr:uid="{114F26AD-80D9-4A14-B4EC-C2017CBD8553}"/>
    <cellStyle name="Komma 3 3" xfId="24" xr:uid="{CC662762-E106-4595-AC60-20FD7378964B}"/>
    <cellStyle name="Komma 4" xfId="9" xr:uid="{112CAE40-EBDC-4B07-AA41-2690D8688451}"/>
    <cellStyle name="Komma 4 2" xfId="28" xr:uid="{5127E4F4-12FB-4910-9F21-89151B15989A}"/>
    <cellStyle name="Komma 5" xfId="16" xr:uid="{FE7D6A9B-ACE1-4753-A333-AC500F4AB213}"/>
    <cellStyle name="Normal" xfId="0" builtinId="0"/>
    <cellStyle name="Normal 2" xfId="8" xr:uid="{A138CA69-0082-4C17-80EA-A9E43DD0FD85}"/>
    <cellStyle name="Normal 2 2" xfId="20" xr:uid="{83905BFC-A2BE-4297-BC44-066F03881C7A}"/>
    <cellStyle name="Normal 3" xfId="3" xr:uid="{13348CA5-9D81-4DA3-A738-BD9364BEF470}"/>
    <cellStyle name="Normal 4" xfId="5" xr:uid="{AD752E2F-122A-4B55-BF58-E6CC1BD85022}"/>
    <cellStyle name="Normal 4 2" xfId="22" xr:uid="{898EF448-7787-447D-843C-F6ED770E2A80}"/>
    <cellStyle name="Normal 5" xfId="11" xr:uid="{DD4D6EDC-45A6-4864-807F-69B3E72EE8E1}"/>
    <cellStyle name="Normal 5 2" xfId="32" xr:uid="{49E264DA-727E-46C4-9214-A93F6B0376F5}"/>
    <cellStyle name="Normal 5 3" xfId="26" xr:uid="{D847B1B0-865B-4F3E-94A2-B543558C3BB7}"/>
    <cellStyle name="Normal 6" xfId="12" xr:uid="{EDBE70C1-A4FD-41D0-BF1C-DF7E97EC5741}"/>
    <cellStyle name="Normal 6 2" xfId="13" xr:uid="{DAA0AC3D-B92D-42CE-9BBF-0D25F23064AD}"/>
    <cellStyle name="Normal 7" xfId="14" xr:uid="{7A54B177-429F-4536-94BD-B9194A4FBD28}"/>
    <cellStyle name="Normal 7 2" xfId="27" xr:uid="{F9D44FB8-395E-476B-B42D-1CF1FE6E7370}"/>
    <cellStyle name="Normal 8" xfId="19" xr:uid="{EC01AE3E-8365-4EA6-8473-94CE03F661EF}"/>
    <cellStyle name="Prosent" xfId="2" builtinId="5"/>
    <cellStyle name="Prosent 2" xfId="6" xr:uid="{15DF6AE3-98DE-4DDB-9071-6A4357AADF67}"/>
    <cellStyle name="Prosent 2 2" xfId="25" xr:uid="{EB650CB5-CBCB-4ED8-B5C7-52995F4440D3}"/>
    <cellStyle name="Prosent 3" xfId="10" xr:uid="{CE31B1C6-F1D1-45E3-9FB5-7AC39C574E13}"/>
    <cellStyle name="Prosent 3 2" xfId="29" xr:uid="{19834BD3-CC49-41F5-B2DB-1B30D9766544}"/>
    <cellStyle name="Prosent 4" xfId="15" xr:uid="{10D1A7B0-D473-4EEA-8BD5-4164A6D89837}"/>
    <cellStyle name="Prosent 5" xfId="17" xr:uid="{921C3845-1920-491C-872D-5A943E478E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ED6A-27E6-4D71-9503-60F9FC574FF4}">
  <sheetPr>
    <tabColor theme="6" tint="-0.249977111117893"/>
  </sheetPr>
  <dimension ref="A1:G30"/>
  <sheetViews>
    <sheetView zoomScaleNormal="90" workbookViewId="0"/>
  </sheetViews>
  <sheetFormatPr baseColWidth="10" defaultColWidth="11.453125" defaultRowHeight="14.5"/>
  <cols>
    <col min="1" max="1" width="11.453125" style="51"/>
    <col min="2" max="2" width="39.453125" style="51" bestFit="1" customWidth="1"/>
    <col min="3" max="3" width="10.6328125" style="51" bestFit="1" customWidth="1"/>
  </cols>
  <sheetData>
    <row r="1" spans="1:5">
      <c r="A1" s="50" t="s">
        <v>0</v>
      </c>
    </row>
    <row r="2" spans="1:5">
      <c r="B2" s="50" t="s">
        <v>213</v>
      </c>
      <c r="C2" s="53">
        <v>7.2499999999999995E-2</v>
      </c>
    </row>
    <row r="3" spans="1:5">
      <c r="B3" s="50"/>
      <c r="C3" s="52"/>
    </row>
    <row r="4" spans="1:5">
      <c r="B4" s="50" t="s">
        <v>214</v>
      </c>
      <c r="C4" s="117">
        <f>'Note 11'!E8</f>
        <v>526.66900824357788</v>
      </c>
      <c r="D4" s="117"/>
    </row>
    <row r="5" spans="1:5">
      <c r="B5" s="50"/>
    </row>
    <row r="6" spans="1:5">
      <c r="B6" s="50" t="s">
        <v>225</v>
      </c>
      <c r="C6" s="170">
        <f>D8/D7</f>
        <v>1.1016548463356974</v>
      </c>
      <c r="D6" s="54"/>
      <c r="E6" s="119"/>
    </row>
    <row r="7" spans="1:5">
      <c r="B7" s="77" t="s">
        <v>1</v>
      </c>
      <c r="C7" s="78">
        <v>2023</v>
      </c>
      <c r="D7" s="78">
        <v>126.9</v>
      </c>
      <c r="E7" s="119"/>
    </row>
    <row r="8" spans="1:5">
      <c r="B8" s="78"/>
      <c r="C8" s="77">
        <v>2025</v>
      </c>
      <c r="D8" s="195">
        <v>139.80000000000001</v>
      </c>
      <c r="E8" s="119"/>
    </row>
    <row r="9" spans="1:5">
      <c r="B9" s="57"/>
      <c r="C9" s="55"/>
      <c r="D9" s="56"/>
    </row>
    <row r="10" spans="1:5">
      <c r="A10" s="22"/>
      <c r="B10" s="50" t="s">
        <v>226</v>
      </c>
      <c r="C10" s="170">
        <f>D12/D11</f>
        <v>1.0679012345679013</v>
      </c>
    </row>
    <row r="11" spans="1:5">
      <c r="B11" s="77" t="s">
        <v>2</v>
      </c>
      <c r="C11" s="78">
        <v>2023</v>
      </c>
      <c r="D11" s="78">
        <v>129.6</v>
      </c>
    </row>
    <row r="12" spans="1:5">
      <c r="B12" s="77"/>
      <c r="C12" s="77">
        <v>2025</v>
      </c>
      <c r="D12" s="78">
        <v>138.4</v>
      </c>
    </row>
    <row r="14" spans="1:5">
      <c r="B14" s="50" t="s">
        <v>3</v>
      </c>
      <c r="C14" s="53">
        <v>0.02</v>
      </c>
      <c r="D14" s="53"/>
    </row>
    <row r="15" spans="1:5">
      <c r="B15" s="50" t="s">
        <v>4</v>
      </c>
      <c r="C15" s="53">
        <v>6.0000000000000001E-3</v>
      </c>
      <c r="D15" s="53"/>
    </row>
    <row r="16" spans="1:5">
      <c r="B16" s="50"/>
      <c r="C16" s="53"/>
    </row>
    <row r="17" spans="1:7">
      <c r="B17" s="50" t="s">
        <v>205</v>
      </c>
    </row>
    <row r="18" spans="1:7">
      <c r="A18" s="2"/>
      <c r="B18" s="2"/>
      <c r="C18" s="2" t="s">
        <v>5</v>
      </c>
      <c r="D18" s="2" t="s">
        <v>6</v>
      </c>
    </row>
    <row r="19" spans="1:7">
      <c r="A19" s="2"/>
      <c r="B19" s="196">
        <v>2017</v>
      </c>
      <c r="C19" s="197">
        <v>278.5</v>
      </c>
      <c r="D19" s="197">
        <f>C19+11</f>
        <v>289.5</v>
      </c>
    </row>
    <row r="20" spans="1:7">
      <c r="A20" s="2"/>
      <c r="B20" s="196">
        <v>2018</v>
      </c>
      <c r="C20" s="197">
        <v>416.8</v>
      </c>
      <c r="D20" s="197">
        <f>C20+11</f>
        <v>427.8</v>
      </c>
      <c r="F20" s="193"/>
      <c r="G20" s="193"/>
    </row>
    <row r="21" spans="1:7">
      <c r="A21" s="2"/>
      <c r="B21" s="196">
        <v>2019</v>
      </c>
      <c r="C21" s="197">
        <v>396.9</v>
      </c>
      <c r="D21" s="197">
        <f>C21+11</f>
        <v>407.9</v>
      </c>
      <c r="E21" s="61"/>
      <c r="F21" s="194"/>
      <c r="G21" s="193"/>
    </row>
    <row r="22" spans="1:7">
      <c r="A22" s="2"/>
      <c r="B22" s="196">
        <v>2020</v>
      </c>
      <c r="C22" s="197">
        <v>125.1</v>
      </c>
      <c r="D22" s="197">
        <f>C22+11</f>
        <v>136.1</v>
      </c>
    </row>
    <row r="23" spans="1:7">
      <c r="A23" s="2"/>
      <c r="B23" s="196">
        <v>2021</v>
      </c>
      <c r="C23" s="197">
        <v>646.5</v>
      </c>
      <c r="D23" s="197">
        <f>C23+11</f>
        <v>657.5</v>
      </c>
    </row>
    <row r="24" spans="1:7">
      <c r="A24" s="2"/>
      <c r="B24" s="1" t="s">
        <v>212</v>
      </c>
      <c r="C24" s="1"/>
      <c r="D24" s="198">
        <f>AVERAGE(D19:D23)</f>
        <v>383.75999999999993</v>
      </c>
      <c r="E24" s="2"/>
    </row>
    <row r="25" spans="1:7">
      <c r="B25" s="199"/>
      <c r="C25" s="2"/>
      <c r="D25" s="2"/>
    </row>
    <row r="26" spans="1:7">
      <c r="B26" s="2"/>
      <c r="C26" s="2"/>
      <c r="D26" s="2"/>
    </row>
    <row r="27" spans="1:7">
      <c r="B27" s="50" t="s">
        <v>7</v>
      </c>
    </row>
    <row r="28" spans="1:7">
      <c r="B28" s="77" t="s">
        <v>8</v>
      </c>
      <c r="C28" s="2">
        <v>20</v>
      </c>
    </row>
    <row r="29" spans="1:7">
      <c r="B29" s="77" t="s">
        <v>9</v>
      </c>
      <c r="C29" s="19">
        <v>0.03</v>
      </c>
    </row>
    <row r="30" spans="1:7">
      <c r="B30" s="77"/>
    </row>
  </sheetData>
  <phoneticPr fontId="3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69AC-E858-4276-A1B2-8CBC1F75B07E}">
  <sheetPr>
    <tabColor theme="5" tint="0.39997558519241921"/>
  </sheetPr>
  <dimension ref="A2:F18"/>
  <sheetViews>
    <sheetView workbookViewId="0"/>
  </sheetViews>
  <sheetFormatPr baseColWidth="10" defaultColWidth="11.453125" defaultRowHeight="14.5"/>
  <cols>
    <col min="1" max="1" width="46.54296875" bestFit="1" customWidth="1"/>
  </cols>
  <sheetData>
    <row r="2" spans="1:6" ht="15" thickBot="1"/>
    <row r="3" spans="1:6" ht="15" thickBot="1">
      <c r="A3" s="103" t="s">
        <v>10</v>
      </c>
      <c r="B3" s="104">
        <f>B6+B7+B12</f>
        <v>786444.17138552014</v>
      </c>
    </row>
    <row r="4" spans="1:6" ht="15" thickBot="1">
      <c r="A4" s="105" t="s">
        <v>11</v>
      </c>
      <c r="B4" s="106"/>
    </row>
    <row r="5" spans="1:6" ht="15" thickBot="1">
      <c r="A5" s="105" t="s">
        <v>12</v>
      </c>
      <c r="B5" s="107">
        <f>Grunnlagsdata!AG9</f>
        <v>61234</v>
      </c>
    </row>
    <row r="6" spans="1:6" ht="15" thickBot="1">
      <c r="A6" s="105" t="s">
        <v>13</v>
      </c>
      <c r="B6" s="107">
        <f>B5*Forutsetninger!C6</f>
        <v>67458.732860520104</v>
      </c>
    </row>
    <row r="7" spans="1:6" ht="15" thickBot="1">
      <c r="A7" s="105" t="s">
        <v>14</v>
      </c>
      <c r="B7" s="107">
        <f>Grunnlagsdata!AI9</f>
        <v>194004</v>
      </c>
    </row>
    <row r="8" spans="1:6" ht="15" thickBot="1">
      <c r="A8" s="105" t="s">
        <v>15</v>
      </c>
      <c r="B8" s="107">
        <v>0</v>
      </c>
      <c r="F8" s="121"/>
    </row>
    <row r="9" spans="1:6" ht="15" thickBot="1">
      <c r="A9" s="105" t="s">
        <v>16</v>
      </c>
      <c r="B9" s="107">
        <v>0</v>
      </c>
    </row>
    <row r="10" spans="1:6" ht="15" thickBot="1">
      <c r="A10" s="105" t="s">
        <v>17</v>
      </c>
      <c r="B10" s="107">
        <v>0</v>
      </c>
    </row>
    <row r="11" spans="1:6" ht="15" thickBot="1">
      <c r="A11" s="105" t="s">
        <v>18</v>
      </c>
      <c r="B11" s="107">
        <f>Grunnlagsdata!AH9*1.01</f>
        <v>7241123.29</v>
      </c>
      <c r="C11" s="44"/>
      <c r="D11" s="44"/>
      <c r="E11" s="44"/>
    </row>
    <row r="12" spans="1:6" ht="15" thickBot="1">
      <c r="A12" s="105" t="s">
        <v>19</v>
      </c>
      <c r="B12" s="107">
        <f>B11*Forutsetninger!C2</f>
        <v>524981.43852500001</v>
      </c>
    </row>
    <row r="13" spans="1:6" ht="15" thickBot="1">
      <c r="A13" s="108" t="s">
        <v>20</v>
      </c>
      <c r="B13" s="112">
        <f>B15*B3</f>
        <v>716313.71123494173</v>
      </c>
    </row>
    <row r="14" spans="1:6" ht="15" thickBot="1">
      <c r="A14" s="109" t="s">
        <v>21</v>
      </c>
      <c r="B14" s="116">
        <f>'Analyse transmisjon'!X9</f>
        <v>0.92941417203878529</v>
      </c>
    </row>
    <row r="15" spans="1:6" ht="15" thickBot="1">
      <c r="A15" s="109" t="s">
        <v>22</v>
      </c>
      <c r="B15" s="116">
        <f>B14*(1-Forutsetninger!C14)</f>
        <v>0.91082588859800961</v>
      </c>
    </row>
    <row r="16" spans="1:6" ht="15" thickBot="1">
      <c r="A16" s="110" t="s">
        <v>23</v>
      </c>
      <c r="B16" s="113">
        <f>0.3*B3+0.7*B13</f>
        <v>737352.84928011522</v>
      </c>
    </row>
    <row r="17" spans="1:3" ht="15" thickBot="1">
      <c r="A17" s="110" t="s">
        <v>255</v>
      </c>
      <c r="B17" s="114">
        <v>0</v>
      </c>
    </row>
    <row r="18" spans="1:3" ht="15" thickBot="1">
      <c r="A18" s="111" t="s">
        <v>262</v>
      </c>
      <c r="B18" s="115">
        <f>B16+B17</f>
        <v>737352.84928011522</v>
      </c>
      <c r="C18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993A-D056-4194-ACCF-ADEB3622A5A3}">
  <sheetPr>
    <tabColor theme="5" tint="0.39997558519241921"/>
  </sheetPr>
  <dimension ref="A1:H33"/>
  <sheetViews>
    <sheetView tabSelected="1" zoomScaleNormal="100" workbookViewId="0">
      <selection activeCell="A2" sqref="A2"/>
    </sheetView>
  </sheetViews>
  <sheetFormatPr baseColWidth="10" defaultColWidth="11.453125" defaultRowHeight="14.5"/>
  <cols>
    <col min="1" max="1" width="57" bestFit="1" customWidth="1"/>
    <col min="2" max="3" width="13.453125" customWidth="1"/>
    <col min="4" max="4" width="15.54296875" bestFit="1" customWidth="1"/>
    <col min="7" max="7" width="13.6328125" bestFit="1" customWidth="1"/>
  </cols>
  <sheetData>
    <row r="1" spans="1:7">
      <c r="A1" s="145"/>
    </row>
    <row r="2" spans="1:7" ht="39.5">
      <c r="A2" s="102" t="s">
        <v>24</v>
      </c>
      <c r="B2" s="101" t="s">
        <v>25</v>
      </c>
      <c r="C2" s="101" t="s">
        <v>26</v>
      </c>
      <c r="D2" s="100" t="s">
        <v>27</v>
      </c>
    </row>
    <row r="3" spans="1:7">
      <c r="A3" s="23" t="s">
        <v>10</v>
      </c>
      <c r="B3" s="98">
        <f>B5+B9+B16+B12+B13</f>
        <v>15483187.80191786</v>
      </c>
      <c r="C3" s="98">
        <f>C5+C9+C12+C16+C13</f>
        <v>148188.49914659961</v>
      </c>
      <c r="D3" s="98">
        <f>SUM(B3:C3)</f>
        <v>15631376.30106446</v>
      </c>
      <c r="E3" s="172"/>
      <c r="F3" s="44"/>
    </row>
    <row r="4" spans="1:7">
      <c r="A4" s="84" t="s">
        <v>11</v>
      </c>
      <c r="B4" s="85"/>
      <c r="C4" s="85"/>
      <c r="D4" s="85"/>
      <c r="E4" s="173"/>
    </row>
    <row r="5" spans="1:7" ht="29">
      <c r="A5" s="99" t="s">
        <v>28</v>
      </c>
      <c r="B5" s="85">
        <f>(B6+B8)*Forutsetninger!C6+B7*Forutsetninger!C10</f>
        <v>6350547.2743744273</v>
      </c>
      <c r="C5" s="85">
        <f>C6*Forutsetninger!C6</f>
        <v>56728.89633867611</v>
      </c>
      <c r="D5" s="85">
        <f>B5+C5</f>
        <v>6407276.1707131034</v>
      </c>
      <c r="E5" s="174"/>
      <c r="F5" s="44"/>
    </row>
    <row r="6" spans="1:7">
      <c r="A6" s="86" t="s">
        <v>29</v>
      </c>
      <c r="B6" s="85">
        <f>Grunnlagsdata!Y9+Grunnlagsdata!I9-Grunnlagsdata!J9+Grunnlagsdata!AB9-Grunnlagsdata!W9-Grunnlagsdata!AD9-Grunnlagsdata!AC9</f>
        <v>1988574.9783018583</v>
      </c>
      <c r="C6" s="85">
        <f>'Data analyse regional'!F316+'Data analyse regional'!G316-'Data analyse regional'!H316+'Data analyse regional'!I316+'Data analyse regional'!J316</f>
        <v>51494.255689399128</v>
      </c>
      <c r="D6" s="85">
        <f>B6+C6</f>
        <v>2040069.2339912574</v>
      </c>
      <c r="E6" s="174"/>
      <c r="F6" s="44"/>
    </row>
    <row r="7" spans="1:7">
      <c r="A7" s="86" t="s">
        <v>30</v>
      </c>
      <c r="B7" s="85">
        <f>Grunnlagsdata!Z9</f>
        <v>2629486</v>
      </c>
      <c r="C7" s="85"/>
      <c r="D7" s="85">
        <f>B7+C7</f>
        <v>2629486</v>
      </c>
      <c r="E7" s="174"/>
      <c r="F7" s="44"/>
    </row>
    <row r="8" spans="1:7">
      <c r="A8" s="86" t="s">
        <v>31</v>
      </c>
      <c r="B8" s="85">
        <f>Grunnlagsdata!AD9+Grunnlagsdata!AC9</f>
        <v>1227056.4333680135</v>
      </c>
      <c r="C8" s="85"/>
      <c r="D8" s="85"/>
      <c r="E8" s="44"/>
      <c r="F8" s="44"/>
    </row>
    <row r="9" spans="1:7">
      <c r="A9" s="84" t="s">
        <v>14</v>
      </c>
      <c r="B9" s="85">
        <f>Grunnlagsdata!E9</f>
        <v>2874594</v>
      </c>
      <c r="C9" s="85">
        <f>Grunnlagsdata!F9</f>
        <v>30702</v>
      </c>
      <c r="D9" s="85">
        <f>B9+C9</f>
        <v>2905296</v>
      </c>
      <c r="E9" s="174"/>
      <c r="F9" s="44"/>
    </row>
    <row r="10" spans="1:7">
      <c r="A10" s="86" t="s">
        <v>32</v>
      </c>
      <c r="B10" s="85">
        <f>Grunnlagsdata!AF9</f>
        <v>545704.6</v>
      </c>
      <c r="C10" s="85"/>
      <c r="D10" s="85"/>
      <c r="E10" s="173"/>
      <c r="F10" s="44"/>
    </row>
    <row r="11" spans="1:7">
      <c r="A11" s="84" t="s">
        <v>15</v>
      </c>
      <c r="B11" s="85">
        <f>Grunnlagsdata!AA9</f>
        <v>2915449</v>
      </c>
      <c r="C11" s="85">
        <f>Grunnlagsdata!G9</f>
        <v>28661</v>
      </c>
      <c r="D11" s="85">
        <f t="shared" ref="D11:D16" si="0">B11+C11</f>
        <v>2944110</v>
      </c>
      <c r="E11" s="174"/>
      <c r="F11" s="44"/>
    </row>
    <row r="12" spans="1:7">
      <c r="A12" s="84" t="s">
        <v>16</v>
      </c>
      <c r="B12" s="85">
        <f>B11*Forutsetninger!$C$4/1000</f>
        <v>1535476.6334147309</v>
      </c>
      <c r="C12" s="85">
        <f>C11*Forutsetninger!$C$4/1000</f>
        <v>15094.860445269185</v>
      </c>
      <c r="D12" s="85">
        <f t="shared" si="0"/>
        <v>1550571.49386</v>
      </c>
      <c r="E12" s="174"/>
      <c r="F12" s="44"/>
    </row>
    <row r="13" spans="1:7">
      <c r="A13" s="84" t="s">
        <v>17</v>
      </c>
      <c r="B13" s="85">
        <f>Grunnlagsdata!S9*Forutsetninger!C10</f>
        <v>29413.203703703704</v>
      </c>
      <c r="C13" s="85">
        <f>Grunnlagsdata!R9*Forutsetninger!C10</f>
        <v>4400.8209876543215</v>
      </c>
      <c r="D13" s="85">
        <f t="shared" si="0"/>
        <v>33814.024691358027</v>
      </c>
      <c r="E13" s="174"/>
      <c r="F13" s="44"/>
    </row>
    <row r="14" spans="1:7">
      <c r="A14" s="84" t="s">
        <v>18</v>
      </c>
      <c r="B14" s="85">
        <f>Grunnlagsdata!Q9*1.01</f>
        <v>64733195.730000004</v>
      </c>
      <c r="C14" s="85">
        <f>Grunnlagsdata!P9*1.01</f>
        <v>569129.94999999995</v>
      </c>
      <c r="D14" s="85">
        <f t="shared" si="0"/>
        <v>65302325.680000007</v>
      </c>
      <c r="E14" s="174"/>
      <c r="F14" s="44"/>
    </row>
    <row r="15" spans="1:7">
      <c r="A15" s="87" t="s">
        <v>33</v>
      </c>
      <c r="B15" s="85">
        <f>Grunnlagsdata!AE9*1.01</f>
        <v>1440678.14</v>
      </c>
      <c r="C15" s="85"/>
      <c r="D15" s="88"/>
      <c r="E15" s="173"/>
      <c r="F15" s="44"/>
      <c r="G15" s="20"/>
    </row>
    <row r="16" spans="1:7" ht="15" thickBot="1">
      <c r="A16" s="89" t="s">
        <v>19</v>
      </c>
      <c r="B16" s="90">
        <f>B14*Forutsetninger!$C$2</f>
        <v>4693156.6904250002</v>
      </c>
      <c r="C16" s="90">
        <f>C14*Forutsetninger!$C$2</f>
        <v>41261.921374999991</v>
      </c>
      <c r="D16" s="90">
        <f t="shared" si="0"/>
        <v>4734418.6118000001</v>
      </c>
      <c r="E16" s="174"/>
      <c r="F16" s="44"/>
      <c r="G16" s="25"/>
    </row>
    <row r="17" spans="1:8">
      <c r="A17" s="91" t="s">
        <v>20</v>
      </c>
      <c r="B17" s="92">
        <f>B20+B19*B22+B21*(1-Forutsetninger!C15)</f>
        <v>14519402.103582365</v>
      </c>
      <c r="C17" s="92">
        <f>C18*(C3-C12)+C12</f>
        <v>153684.08628324119</v>
      </c>
      <c r="D17" s="92">
        <f>B17+C17</f>
        <v>14673086.189865606</v>
      </c>
      <c r="E17" s="172"/>
      <c r="F17" s="44"/>
    </row>
    <row r="18" spans="1:8">
      <c r="A18" s="30" t="s">
        <v>21</v>
      </c>
      <c r="B18" s="31">
        <f>'Analyse transmisjon'!X9</f>
        <v>0.92941417203878529</v>
      </c>
      <c r="C18" s="31">
        <f>VLOOKUP(319,'Analyserres regional'!$B$4:$J$45,9,FALSE)</f>
        <v>1.0412911329967767</v>
      </c>
      <c r="D18" s="32"/>
      <c r="E18" s="175"/>
    </row>
    <row r="19" spans="1:8">
      <c r="A19" s="30" t="s">
        <v>22</v>
      </c>
      <c r="B19" s="31">
        <f>B18*(1-Forutsetninger!$C$14)</f>
        <v>0.91082588859800961</v>
      </c>
      <c r="C19" s="93"/>
      <c r="D19" s="93"/>
      <c r="E19" s="175"/>
    </row>
    <row r="20" spans="1:8">
      <c r="A20" s="33" t="s">
        <v>34</v>
      </c>
      <c r="B20" s="94">
        <f>B7*Forutsetninger!C10</f>
        <v>2808031.3456790126</v>
      </c>
      <c r="C20" s="95"/>
      <c r="D20" s="175"/>
    </row>
    <row r="21" spans="1:8">
      <c r="A21" s="33" t="s">
        <v>35</v>
      </c>
      <c r="B21" s="94">
        <f>B8*Forutsetninger!C6+B10+B15*Forutsetninger!C2</f>
        <v>2001946.4316972678</v>
      </c>
      <c r="C21" s="95"/>
      <c r="D21" s="175"/>
      <c r="G21" s="44"/>
    </row>
    <row r="22" spans="1:8">
      <c r="A22" s="33" t="s">
        <v>36</v>
      </c>
      <c r="B22" s="94">
        <f>B3-B21-B20</f>
        <v>10673210.024541579</v>
      </c>
      <c r="C22" s="94"/>
      <c r="D22" s="95"/>
      <c r="E22" s="186"/>
    </row>
    <row r="23" spans="1:8">
      <c r="A23" s="76" t="s">
        <v>23</v>
      </c>
      <c r="B23" s="132"/>
      <c r="C23" s="132"/>
      <c r="D23" s="131">
        <f>0.3*D3+0.7*D17</f>
        <v>14960573.223225262</v>
      </c>
      <c r="E23" s="172"/>
      <c r="F23" s="44"/>
      <c r="G23" s="187"/>
    </row>
    <row r="24" spans="1:8">
      <c r="A24" s="76" t="s">
        <v>255</v>
      </c>
      <c r="B24" s="132"/>
      <c r="C24" s="132"/>
      <c r="D24" s="96">
        <f>'Reberegning 2023'!D27</f>
        <v>7506.6088667139411</v>
      </c>
      <c r="E24" s="174"/>
      <c r="F24" s="44"/>
    </row>
    <row r="25" spans="1:8">
      <c r="A25" s="76" t="s">
        <v>37</v>
      </c>
      <c r="B25" s="132"/>
      <c r="C25" s="132"/>
      <c r="D25" s="96"/>
      <c r="E25" s="174"/>
      <c r="F25" s="44"/>
    </row>
    <row r="26" spans="1:8">
      <c r="A26" s="75" t="s">
        <v>206</v>
      </c>
      <c r="B26" s="133"/>
      <c r="C26" s="133"/>
      <c r="D26" s="97">
        <f>D23+D24+D25</f>
        <v>14968079.832091976</v>
      </c>
      <c r="F26" s="44"/>
      <c r="G26" s="44"/>
      <c r="H26" s="44"/>
    </row>
    <row r="27" spans="1:8">
      <c r="A27" s="140"/>
      <c r="B27" s="139"/>
      <c r="C27" s="139"/>
      <c r="D27" s="139"/>
      <c r="E27" s="44"/>
    </row>
    <row r="28" spans="1:8">
      <c r="A28" s="140" t="s">
        <v>37</v>
      </c>
      <c r="B28" s="139"/>
      <c r="C28" s="139" t="s">
        <v>38</v>
      </c>
      <c r="D28" s="139"/>
    </row>
    <row r="29" spans="1:8">
      <c r="A29" s="180"/>
      <c r="B29" s="181"/>
      <c r="C29" s="182"/>
      <c r="D29" s="183"/>
    </row>
    <row r="30" spans="1:8">
      <c r="A30" s="180"/>
      <c r="B30" s="180"/>
      <c r="C30" s="182"/>
      <c r="D30" s="183"/>
    </row>
    <row r="31" spans="1:8">
      <c r="A31" s="180"/>
      <c r="B31" s="183"/>
      <c r="C31" s="182"/>
      <c r="D31" s="180"/>
    </row>
    <row r="32" spans="1:8">
      <c r="A32" s="180"/>
      <c r="B32" s="180"/>
      <c r="C32" s="184"/>
      <c r="D32" s="183"/>
    </row>
    <row r="33" spans="4:4">
      <c r="D33" s="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DF94-4111-45E5-B009-50CDE771E1D2}">
  <sheetPr>
    <tabColor theme="7" tint="0.39997558519241921"/>
  </sheetPr>
  <dimension ref="A1:AC41"/>
  <sheetViews>
    <sheetView zoomScale="110" zoomScaleNormal="110" workbookViewId="0">
      <pane xSplit="3" ySplit="2" topLeftCell="N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11.453125" defaultRowHeight="12.5"/>
  <cols>
    <col min="1" max="2" width="5.453125" style="2" customWidth="1"/>
    <col min="3" max="3" width="13.36328125" style="2" bestFit="1" customWidth="1"/>
    <col min="4" max="7" width="7.453125" style="2" customWidth="1"/>
    <col min="8" max="8" width="13" style="2" customWidth="1"/>
    <col min="9" max="9" width="12.6328125" style="2" bestFit="1" customWidth="1"/>
    <col min="10" max="10" width="15.453125" style="2" customWidth="1"/>
    <col min="11" max="12" width="13.6328125" style="2" bestFit="1" customWidth="1"/>
    <col min="13" max="13" width="15.6328125" style="2" customWidth="1"/>
    <col min="14" max="14" width="15.453125" style="2" customWidth="1"/>
    <col min="15" max="15" width="13.6328125" style="2" customWidth="1"/>
    <col min="16" max="16" width="12.6328125" style="2" customWidth="1"/>
    <col min="17" max="17" width="14.54296875" style="2" bestFit="1" customWidth="1"/>
    <col min="18" max="18" width="13" style="2" bestFit="1" customWidth="1"/>
    <col min="19" max="19" width="15.54296875" style="2" customWidth="1"/>
    <col min="20" max="20" width="13" style="2" customWidth="1"/>
    <col min="21" max="21" width="14" style="2" bestFit="1" customWidth="1"/>
    <col min="22" max="22" width="14.453125" style="2" bestFit="1" customWidth="1"/>
    <col min="23" max="23" width="13.6328125" style="2" bestFit="1" customWidth="1"/>
    <col min="24" max="24" width="17.453125" style="2" bestFit="1" customWidth="1"/>
    <col min="25" max="16384" width="11.453125" style="2"/>
  </cols>
  <sheetData>
    <row r="1" spans="1:29" ht="13">
      <c r="A1" s="1" t="s">
        <v>39</v>
      </c>
      <c r="D1" s="234" t="s">
        <v>0</v>
      </c>
      <c r="E1" s="234"/>
      <c r="F1" s="234"/>
      <c r="G1" s="234"/>
      <c r="I1" s="38" t="s">
        <v>238</v>
      </c>
      <c r="J1" s="3"/>
      <c r="M1" s="38" t="s">
        <v>238</v>
      </c>
      <c r="N1" s="38" t="s">
        <v>238</v>
      </c>
      <c r="O1" s="58"/>
      <c r="P1" s="38" t="s">
        <v>238</v>
      </c>
      <c r="Q1" s="4"/>
      <c r="R1" s="5"/>
      <c r="T1" s="21"/>
      <c r="V1" s="154" t="s">
        <v>40</v>
      </c>
      <c r="W1" s="165" cm="1">
        <f t="array" ref="W1">SUM((U3:U7)/SUM((V3:V7)))</f>
        <v>3.1106256267946913E-2</v>
      </c>
      <c r="X1" s="155"/>
    </row>
    <row r="2" spans="1:29" s="3" customFormat="1" ht="59.75" customHeight="1">
      <c r="A2" s="3" t="s">
        <v>41</v>
      </c>
      <c r="B2" s="3" t="s">
        <v>42</v>
      </c>
      <c r="C2" s="3" t="s">
        <v>43</v>
      </c>
      <c r="D2" s="147" t="s">
        <v>44</v>
      </c>
      <c r="E2" s="147" t="s">
        <v>236</v>
      </c>
      <c r="F2" s="147" t="s">
        <v>45</v>
      </c>
      <c r="G2" s="147" t="s">
        <v>237</v>
      </c>
      <c r="H2" s="3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210" t="s">
        <v>239</v>
      </c>
      <c r="O2" s="9" t="s">
        <v>203</v>
      </c>
      <c r="P2" s="3" t="s">
        <v>52</v>
      </c>
      <c r="Q2" s="3" t="s">
        <v>204</v>
      </c>
      <c r="R2" s="3" t="s">
        <v>53</v>
      </c>
      <c r="S2" s="3" t="s">
        <v>227</v>
      </c>
      <c r="T2" s="3" t="s">
        <v>54</v>
      </c>
      <c r="U2" s="156" t="s">
        <v>234</v>
      </c>
      <c r="V2" s="59" t="s">
        <v>235</v>
      </c>
      <c r="W2" s="59" t="s">
        <v>55</v>
      </c>
      <c r="X2" s="59"/>
      <c r="Z2" s="59"/>
      <c r="AA2" s="59"/>
      <c r="AB2" s="156"/>
    </row>
    <row r="3" spans="1:29" ht="14.5">
      <c r="A3" s="2">
        <v>319</v>
      </c>
      <c r="B3" s="2">
        <v>2017</v>
      </c>
      <c r="C3" s="2" t="s">
        <v>56</v>
      </c>
      <c r="D3" s="17">
        <v>105.5</v>
      </c>
      <c r="E3" s="7">
        <f>$D$9/D3</f>
        <v>1.228436018957346</v>
      </c>
      <c r="F3" s="141">
        <v>105.8</v>
      </c>
      <c r="G3" s="7">
        <f>$F$9/F3</f>
        <v>1.1994328922495274</v>
      </c>
      <c r="H3" s="28">
        <f>Grunnlagsdata!I3-Grunnlagsdata!J3</f>
        <v>773160</v>
      </c>
      <c r="I3" s="38">
        <f>Grunnlagsdata!AB3</f>
        <v>196454.277794394</v>
      </c>
      <c r="J3" s="37">
        <f>Grunnlagsdata!Y3+Grunnlagsdata!AG3</f>
        <v>1337166</v>
      </c>
      <c r="K3" s="37">
        <f>Grunnlagsdata!W3</f>
        <v>26542</v>
      </c>
      <c r="L3" s="37"/>
      <c r="M3" s="38">
        <f>(Grunnlagsdata!AD3*G3)+Grunnlagsdata!AC3</f>
        <v>630740.90299785521</v>
      </c>
      <c r="N3" s="38">
        <f>(H3+J3-K3)*G3+I3-M3</f>
        <v>2065072.4447398284</v>
      </c>
      <c r="O3" s="58">
        <f>Grunnlagsdata!S3</f>
        <v>37552</v>
      </c>
      <c r="P3" s="38">
        <f>O3*E3</f>
        <v>46130.229383886253</v>
      </c>
      <c r="Q3" s="6">
        <f>Grunnlagsdata!AA3</f>
        <v>2317209</v>
      </c>
      <c r="R3" s="10">
        <f>Q3*Forutsetninger!$D$24/1000</f>
        <v>889252.12583999976</v>
      </c>
      <c r="S3" s="9">
        <f>Annuitet!B3</f>
        <v>4420592</v>
      </c>
      <c r="T3" s="9">
        <f>Annuitet!C3</f>
        <v>164416</v>
      </c>
      <c r="U3" s="157">
        <f>N3+R3+P3+S3-T3</f>
        <v>7256630.7999637146</v>
      </c>
      <c r="V3" s="10">
        <v>232791438</v>
      </c>
      <c r="W3" s="166">
        <f>U3/V3</f>
        <v>3.1172240965166916E-2</v>
      </c>
      <c r="X3" s="158"/>
      <c r="Y3" s="178"/>
      <c r="AA3" s="177"/>
      <c r="AB3" s="10"/>
    </row>
    <row r="4" spans="1:29" ht="14.5">
      <c r="A4" s="2">
        <v>319</v>
      </c>
      <c r="B4" s="2">
        <v>2018</v>
      </c>
      <c r="C4" s="2" t="s">
        <v>56</v>
      </c>
      <c r="D4" s="17">
        <v>108.4</v>
      </c>
      <c r="E4" s="7">
        <f>$D$9/D4</f>
        <v>1.195571955719557</v>
      </c>
      <c r="F4" s="141">
        <v>108.8</v>
      </c>
      <c r="G4" s="7">
        <f>$F$9/F4</f>
        <v>1.1663602941176472</v>
      </c>
      <c r="H4" s="28">
        <f>Grunnlagsdata!I4-Grunnlagsdata!J4</f>
        <v>809352</v>
      </c>
      <c r="I4" s="38">
        <f>Grunnlagsdata!AB4</f>
        <v>210073.21592809836</v>
      </c>
      <c r="J4" s="37">
        <f>Grunnlagsdata!Y4+Grunnlagsdata!AG4</f>
        <v>984915</v>
      </c>
      <c r="K4" s="37">
        <f>Grunnlagsdata!W4</f>
        <v>24828</v>
      </c>
      <c r="L4" s="37"/>
      <c r="M4" s="38">
        <f>(Grunnlagsdata!AD4*G4)+Grunnlagsdata!AC4</f>
        <v>634371.47376671003</v>
      </c>
      <c r="N4" s="38">
        <f t="shared" ref="N4:N7" si="0">(H4+J4-K4)*G4+I4-M4</f>
        <v>1639505.1346246237</v>
      </c>
      <c r="O4" s="58">
        <f>Grunnlagsdata!S4</f>
        <v>13495</v>
      </c>
      <c r="P4" s="38">
        <f t="shared" ref="P4:P8" si="1">O4*E4</f>
        <v>16134.243542435421</v>
      </c>
      <c r="Q4" s="6">
        <f>Grunnlagsdata!AA4</f>
        <v>2405404</v>
      </c>
      <c r="R4" s="10">
        <f>Q4*Forutsetninger!$D$24/1000</f>
        <v>923097.83903999988</v>
      </c>
      <c r="S4" s="9">
        <f>Annuitet!B4</f>
        <v>4842981</v>
      </c>
      <c r="T4" s="9">
        <f>Annuitet!C4</f>
        <v>201477</v>
      </c>
      <c r="U4" s="157">
        <f t="shared" ref="U4:U6" si="2">N4+R4+P4+S4-T4</f>
        <v>7220241.2172070593</v>
      </c>
      <c r="V4" s="10">
        <v>243005401</v>
      </c>
      <c r="W4" s="166">
        <f>U4/V4</f>
        <v>2.9712266424922217E-2</v>
      </c>
      <c r="X4" s="158"/>
      <c r="Y4" s="179"/>
      <c r="AA4" s="177"/>
      <c r="AB4" s="10"/>
    </row>
    <row r="5" spans="1:29" ht="14.5">
      <c r="A5" s="2">
        <v>319</v>
      </c>
      <c r="B5" s="2">
        <v>2019</v>
      </c>
      <c r="C5" s="2" t="s">
        <v>56</v>
      </c>
      <c r="D5" s="17">
        <v>110.8</v>
      </c>
      <c r="E5" s="7">
        <f t="shared" ref="E5" si="3">$D$9/D5</f>
        <v>1.1696750902527075</v>
      </c>
      <c r="F5" s="141">
        <v>112</v>
      </c>
      <c r="G5" s="7">
        <f t="shared" ref="G5" si="4">$F$9/F5</f>
        <v>1.1330357142857144</v>
      </c>
      <c r="H5" s="28">
        <f>Grunnlagsdata!I5-Grunnlagsdata!J5</f>
        <v>898890</v>
      </c>
      <c r="I5" s="38">
        <f>Grunnlagsdata!AB5</f>
        <v>90194.43731363611</v>
      </c>
      <c r="J5" s="37">
        <f>Grunnlagsdata!Y5+Grunnlagsdata!AG5</f>
        <v>1016417</v>
      </c>
      <c r="K5" s="37">
        <f>Grunnlagsdata!W5</f>
        <v>28401</v>
      </c>
      <c r="L5" s="37">
        <f>Grunnlagsdata!Z5</f>
        <v>398681</v>
      </c>
      <c r="M5" s="38">
        <f>(Grunnlagsdata!AD5*G5)+Grunnlagsdata!AC5</f>
        <v>618053.97788972734</v>
      </c>
      <c r="N5" s="38">
        <f t="shared" si="0"/>
        <v>1610072.3469239092</v>
      </c>
      <c r="O5" s="58">
        <f>Grunnlagsdata!S5</f>
        <v>44599</v>
      </c>
      <c r="P5" s="38">
        <f t="shared" si="1"/>
        <v>52166.339350180504</v>
      </c>
      <c r="Q5" s="6">
        <f>Grunnlagsdata!AA5</f>
        <v>2214982</v>
      </c>
      <c r="R5" s="10">
        <f>Q5*Forutsetninger!$D$24/1000</f>
        <v>850021.49231999984</v>
      </c>
      <c r="S5" s="9">
        <f>Annuitet!B5</f>
        <v>5525211</v>
      </c>
      <c r="T5" s="9">
        <f>Annuitet!C5</f>
        <v>220931</v>
      </c>
      <c r="U5" s="157">
        <f t="shared" si="2"/>
        <v>7816540.17859409</v>
      </c>
      <c r="V5" s="10">
        <v>252606205</v>
      </c>
      <c r="W5" s="166">
        <f t="shared" ref="W5:W6" si="5">U5/V5</f>
        <v>3.0943579468264013E-2</v>
      </c>
      <c r="X5" s="158"/>
      <c r="Y5" s="171"/>
      <c r="AA5" s="177"/>
      <c r="AB5" s="10"/>
    </row>
    <row r="6" spans="1:29" ht="14.5">
      <c r="A6" s="2">
        <v>319</v>
      </c>
      <c r="B6" s="2">
        <v>2020</v>
      </c>
      <c r="C6" s="2" t="s">
        <v>56</v>
      </c>
      <c r="D6" s="17">
        <v>112.2</v>
      </c>
      <c r="E6" s="7">
        <f>$D$9/D6</f>
        <v>1.1550802139037433</v>
      </c>
      <c r="F6" s="141">
        <v>115.1</v>
      </c>
      <c r="G6" s="7">
        <f>$F$9/F6</f>
        <v>1.10251954821894</v>
      </c>
      <c r="H6" s="28">
        <f>Grunnlagsdata!I6-Grunnlagsdata!J6</f>
        <v>972082</v>
      </c>
      <c r="I6" s="38">
        <f>Grunnlagsdata!AB6</f>
        <v>233847.43684013479</v>
      </c>
      <c r="J6" s="37">
        <f>Grunnlagsdata!Y6+Grunnlagsdata!AG6</f>
        <v>1360712</v>
      </c>
      <c r="K6" s="37">
        <f>Grunnlagsdata!W6</f>
        <v>270324</v>
      </c>
      <c r="L6" s="37">
        <f>Grunnlagsdata!Z6</f>
        <v>600000</v>
      </c>
      <c r="M6" s="38">
        <f>(Grunnlagsdata!AD6*G6)+Grunnlagsdata!AC6</f>
        <v>790002.62383460789</v>
      </c>
      <c r="N6" s="38">
        <f t="shared" si="0"/>
        <v>1717758.305620644</v>
      </c>
      <c r="O6" s="58">
        <f>Grunnlagsdata!S6</f>
        <v>74934</v>
      </c>
      <c r="P6" s="38">
        <f t="shared" si="1"/>
        <v>86554.780748663092</v>
      </c>
      <c r="Q6" s="6">
        <f>Grunnlagsdata!AA6</f>
        <v>2321863</v>
      </c>
      <c r="R6" s="10">
        <f>Q6*Forutsetninger!$D$24/1000</f>
        <v>891038.14487999992</v>
      </c>
      <c r="S6" s="9">
        <f>Annuitet!B6</f>
        <v>5845420</v>
      </c>
      <c r="T6" s="9">
        <f>Annuitet!C6</f>
        <v>245458</v>
      </c>
      <c r="U6" s="157">
        <f t="shared" si="2"/>
        <v>8295313.2312493064</v>
      </c>
      <c r="V6" s="10">
        <v>259463049</v>
      </c>
      <c r="W6" s="166">
        <f t="shared" si="5"/>
        <v>3.1971077435574674E-2</v>
      </c>
      <c r="X6" s="158"/>
      <c r="Y6" s="171"/>
      <c r="AA6" s="177"/>
      <c r="AB6" s="10"/>
    </row>
    <row r="7" spans="1:29" ht="14.5">
      <c r="A7" s="2">
        <v>319</v>
      </c>
      <c r="B7" s="2">
        <v>2021</v>
      </c>
      <c r="C7" s="2" t="s">
        <v>56</v>
      </c>
      <c r="D7" s="17">
        <v>116.1</v>
      </c>
      <c r="E7" s="7">
        <f>$D$9/D7</f>
        <v>1.1162790697674418</v>
      </c>
      <c r="F7" s="141">
        <v>119.2</v>
      </c>
      <c r="G7" s="7">
        <f t="shared" ref="G7:G9" si="6">$F$9/F7</f>
        <v>1.0645973154362416</v>
      </c>
      <c r="H7" s="28">
        <f>Grunnlagsdata!I7-Grunnlagsdata!J7</f>
        <v>873823</v>
      </c>
      <c r="I7" s="38">
        <f>Grunnlagsdata!AB7</f>
        <v>273254.59012337192</v>
      </c>
      <c r="J7" s="37">
        <f>Grunnlagsdata!Y7+Grunnlagsdata!AG7</f>
        <v>1334861</v>
      </c>
      <c r="K7" s="37">
        <f>Grunnlagsdata!W7</f>
        <v>93907</v>
      </c>
      <c r="L7" s="37">
        <f>Grunnlagsdata!Z7</f>
        <v>1299393</v>
      </c>
      <c r="M7" s="38">
        <f>(Grunnlagsdata!AD7*G7)+Grunnlagsdata!AC7</f>
        <v>738610.80136277736</v>
      </c>
      <c r="N7" s="38">
        <f t="shared" si="0"/>
        <v>1786029.7057069035</v>
      </c>
      <c r="O7" s="58">
        <f>Grunnlagsdata!S7</f>
        <v>16483</v>
      </c>
      <c r="P7" s="38">
        <f t="shared" si="1"/>
        <v>18399.627906976744</v>
      </c>
      <c r="Q7" s="6">
        <f>Grunnlagsdata!AA7</f>
        <v>2604749</v>
      </c>
      <c r="R7" s="10">
        <f>Q7*Forutsetninger!$D$24/1000</f>
        <v>999598.47623999976</v>
      </c>
      <c r="S7" s="9">
        <f>Annuitet!B7</f>
        <v>6205903</v>
      </c>
      <c r="T7" s="9">
        <f>Annuitet!C7</f>
        <v>293211</v>
      </c>
      <c r="U7" s="157">
        <f>N7+R7+P7+S7-T7</f>
        <v>8716719.8098538797</v>
      </c>
      <c r="V7" s="10">
        <v>275720399</v>
      </c>
      <c r="W7" s="166">
        <f>U7/V7</f>
        <v>3.1614344972182781E-2</v>
      </c>
      <c r="X7" s="158"/>
      <c r="AA7" s="177"/>
      <c r="AB7" s="10"/>
    </row>
    <row r="8" spans="1:29" ht="14.5">
      <c r="A8" s="2">
        <v>319</v>
      </c>
      <c r="B8" s="2">
        <v>2022</v>
      </c>
      <c r="C8" s="2" t="s">
        <v>56</v>
      </c>
      <c r="D8" s="17">
        <v>122.8</v>
      </c>
      <c r="E8" s="7">
        <f t="shared" ref="E8" si="7">$D$9/D8</f>
        <v>1.0553745928338762</v>
      </c>
      <c r="F8" s="141">
        <v>123.1</v>
      </c>
      <c r="G8" s="7">
        <f t="shared" si="6"/>
        <v>1.0308692120227458</v>
      </c>
      <c r="H8" s="28">
        <f>Grunnlagsdata!I8-Grunnlagsdata!J8</f>
        <v>1125168</v>
      </c>
      <c r="I8" s="38">
        <f>Grunnlagsdata!AB8</f>
        <v>250724.73556693067</v>
      </c>
      <c r="J8" s="37">
        <f>Grunnlagsdata!Y8+Grunnlagsdata!AG8</f>
        <v>1440421</v>
      </c>
      <c r="K8" s="37">
        <f>Grunnlagsdata!W8</f>
        <v>214965</v>
      </c>
      <c r="L8" s="37">
        <f>Grunnlagsdata!Z8</f>
        <v>3375799</v>
      </c>
      <c r="M8" s="38">
        <f>(Grunnlagsdata!AD8*G8)+Grunnlagsdata!AC8</f>
        <v>878617.20571164996</v>
      </c>
      <c r="N8" s="38">
        <f>(H8+J8-K8)*G8+I8-M8</f>
        <v>1795293.4404970359</v>
      </c>
      <c r="O8" s="58">
        <f>Grunnlagsdata!S8</f>
        <v>16052</v>
      </c>
      <c r="P8" s="38">
        <f t="shared" si="1"/>
        <v>16940.872964169383</v>
      </c>
      <c r="Q8" s="6">
        <f>Grunnlagsdata!AA8</f>
        <v>2691531</v>
      </c>
      <c r="R8" s="10">
        <f>Q8*Forutsetninger!$D$24/1000</f>
        <v>1032901.9365599998</v>
      </c>
      <c r="S8" s="9">
        <f>Annuitet!B8</f>
        <v>6351148</v>
      </c>
      <c r="T8" s="9">
        <f>Annuitet!C8</f>
        <v>323863</v>
      </c>
      <c r="U8" s="157">
        <f>N8+R8+P8+S8-T8</f>
        <v>8872421.2500212044</v>
      </c>
      <c r="V8" s="10">
        <v>277076282</v>
      </c>
      <c r="W8" s="166">
        <f>U8/V8</f>
        <v>3.2021583319864252E-2</v>
      </c>
      <c r="AA8" s="177"/>
      <c r="AB8" s="10"/>
    </row>
    <row r="9" spans="1:29" ht="14.5">
      <c r="A9" s="2">
        <v>319</v>
      </c>
      <c r="B9" s="2">
        <v>2023</v>
      </c>
      <c r="C9" s="2" t="s">
        <v>56</v>
      </c>
      <c r="D9" s="17">
        <f>Forutsetninger!D11</f>
        <v>129.6</v>
      </c>
      <c r="E9" s="7">
        <f>$D$9/D9</f>
        <v>1</v>
      </c>
      <c r="F9" s="141">
        <v>126.9</v>
      </c>
      <c r="G9" s="7">
        <f t="shared" si="6"/>
        <v>1</v>
      </c>
      <c r="H9" s="28">
        <f>Grunnlagsdata!I9-Grunnlagsdata!J9</f>
        <v>1281526</v>
      </c>
      <c r="I9" s="38">
        <f>Grunnlagsdata!AB9</f>
        <v>278444.41166987189</v>
      </c>
      <c r="J9" s="37">
        <f>Grunnlagsdata!Y9+Grunnlagsdata!AG9</f>
        <v>1805648</v>
      </c>
      <c r="K9" s="37">
        <f>Grunnlagsdata!W9</f>
        <v>88753</v>
      </c>
      <c r="L9" s="37">
        <f>Grunnlagsdata!Z9</f>
        <v>2629486</v>
      </c>
      <c r="M9" s="38">
        <f>(Grunnlagsdata!AD9*G9)+Grunnlagsdata!AC9</f>
        <v>1227056.4333680135</v>
      </c>
      <c r="N9" s="38">
        <f>(H9+J9-K9)*G9+I9-M9</f>
        <v>2049808.9783018583</v>
      </c>
      <c r="O9" s="58">
        <f>Grunnlagsdata!S9</f>
        <v>27543</v>
      </c>
      <c r="P9" s="38">
        <f>O9*E9</f>
        <v>27543</v>
      </c>
      <c r="Q9" s="6">
        <f>Grunnlagsdata!AA9</f>
        <v>2915449</v>
      </c>
      <c r="R9" s="10">
        <f>Q9*Forutsetninger!$D$24/1000</f>
        <v>1118832.7082399998</v>
      </c>
      <c r="S9" s="9">
        <f>Annuitet!B9</f>
        <v>6536721</v>
      </c>
      <c r="T9" s="9">
        <f>Annuitet!C9</f>
        <v>373910</v>
      </c>
      <c r="U9" s="157">
        <f>N9+R9+P9+S9-T9</f>
        <v>9358995.6865418591</v>
      </c>
      <c r="V9" s="10">
        <v>279634526</v>
      </c>
      <c r="W9" s="166">
        <f>U9/V9</f>
        <v>3.3468670054504851E-2</v>
      </c>
      <c r="X9" s="225">
        <f>W$1/W9</f>
        <v>0.92941417203878529</v>
      </c>
      <c r="Y9" s="171"/>
      <c r="AA9" s="37"/>
      <c r="AB9" s="12"/>
      <c r="AC9" s="11"/>
    </row>
    <row r="10" spans="1:29" ht="14.5">
      <c r="D10" s="17"/>
      <c r="E10" s="7"/>
      <c r="J10" s="14"/>
      <c r="K10" s="37"/>
      <c r="L10" s="121"/>
      <c r="M10" s="47"/>
      <c r="N10" s="6"/>
      <c r="O10" s="9"/>
      <c r="P10" s="8"/>
      <c r="Q10" s="143"/>
      <c r="R10" s="9"/>
      <c r="S10" s="12"/>
      <c r="T10" s="9"/>
      <c r="U10" s="118"/>
      <c r="W10" s="37"/>
      <c r="X10" s="159"/>
      <c r="Y10" s="13"/>
      <c r="AC10" s="11"/>
    </row>
    <row r="11" spans="1:29" ht="14.5">
      <c r="E11" s="7"/>
      <c r="H11" s="12"/>
      <c r="I11" s="12"/>
      <c r="J11" s="37"/>
      <c r="K11" s="12"/>
      <c r="L11" s="12"/>
      <c r="M11" s="12"/>
      <c r="N11" s="12"/>
      <c r="O11" s="118"/>
      <c r="P11" s="118"/>
      <c r="Q11" s="118"/>
      <c r="R11" s="12"/>
      <c r="S11" s="9"/>
      <c r="T11" s="9"/>
      <c r="U11" s="188"/>
      <c r="V11" s="157"/>
      <c r="W11" s="37"/>
      <c r="Z11" s="44"/>
      <c r="AA11" s="12"/>
      <c r="AB11" s="12"/>
      <c r="AC11" s="11"/>
    </row>
    <row r="12" spans="1:29" ht="13">
      <c r="H12" s="37"/>
      <c r="I12" s="37"/>
      <c r="J12" s="37"/>
      <c r="K12" s="37"/>
      <c r="L12" s="121"/>
      <c r="M12" s="37"/>
      <c r="N12" s="12"/>
      <c r="P12" s="8"/>
      <c r="Q12" s="79"/>
      <c r="R12" s="12"/>
      <c r="S12" s="9"/>
      <c r="T12" s="48"/>
      <c r="U12" s="29"/>
      <c r="V12" s="157"/>
      <c r="W12" s="10"/>
      <c r="Z12" s="185"/>
      <c r="AA12" s="10"/>
    </row>
    <row r="13" spans="1:29" ht="13">
      <c r="H13" s="37"/>
      <c r="I13" s="37"/>
      <c r="J13" s="37"/>
      <c r="K13" s="37"/>
      <c r="L13" s="6"/>
      <c r="M13" s="37"/>
      <c r="N13" s="12"/>
      <c r="P13" s="81"/>
      <c r="Q13" s="120"/>
      <c r="R13" s="12"/>
      <c r="S13" s="9"/>
      <c r="T13" s="189"/>
      <c r="U13" s="29"/>
      <c r="V13" s="157"/>
      <c r="W13" s="10"/>
      <c r="X13" s="185"/>
      <c r="Y13" s="10"/>
      <c r="Z13" s="185"/>
      <c r="AA13" s="10"/>
    </row>
    <row r="14" spans="1:29" ht="13">
      <c r="H14" s="37"/>
      <c r="I14" s="37"/>
      <c r="J14" s="37"/>
      <c r="K14" s="37"/>
      <c r="L14" s="6"/>
      <c r="M14" s="37"/>
      <c r="N14" s="12"/>
      <c r="P14" s="81"/>
      <c r="Q14" s="80"/>
      <c r="R14" s="12"/>
      <c r="S14" s="9"/>
      <c r="T14" s="48"/>
      <c r="U14" s="29"/>
      <c r="V14" s="157"/>
      <c r="W14" s="190"/>
      <c r="X14" s="185"/>
      <c r="Z14" s="205"/>
      <c r="AA14" s="10"/>
    </row>
    <row r="15" spans="1:29" ht="13">
      <c r="E15" s="167"/>
      <c r="H15" s="37"/>
      <c r="I15" s="37"/>
      <c r="J15" s="37"/>
      <c r="K15" s="37"/>
      <c r="L15" s="6"/>
      <c r="M15" s="37"/>
      <c r="N15" s="12"/>
      <c r="P15" s="81"/>
      <c r="Q15" s="80"/>
      <c r="R15" s="12"/>
      <c r="S15" s="9"/>
      <c r="T15" s="48"/>
      <c r="U15" s="29"/>
      <c r="V15" s="157"/>
      <c r="W15" s="10"/>
      <c r="X15" s="10"/>
      <c r="Y15" s="10"/>
      <c r="Z15" s="10"/>
      <c r="AA15" s="10"/>
      <c r="AB15" s="10"/>
      <c r="AC15" s="10"/>
    </row>
    <row r="16" spans="1:29">
      <c r="E16" s="122"/>
      <c r="H16" s="37"/>
      <c r="I16" s="37"/>
      <c r="J16" s="37"/>
      <c r="K16" s="37"/>
      <c r="L16" s="11"/>
      <c r="M16" s="37"/>
      <c r="N16" s="12"/>
      <c r="P16" s="11"/>
      <c r="Q16" s="11"/>
      <c r="R16" s="12"/>
      <c r="S16" s="9"/>
      <c r="T16" s="185"/>
      <c r="U16" s="82"/>
      <c r="V16" s="157"/>
      <c r="W16" s="10"/>
      <c r="X16" s="10"/>
      <c r="Y16" s="10"/>
      <c r="Z16" s="10"/>
      <c r="AA16" s="10"/>
      <c r="AB16" s="10"/>
      <c r="AC16" s="10"/>
    </row>
    <row r="17" spans="5:29" ht="13">
      <c r="E17" s="122"/>
      <c r="H17" s="37"/>
      <c r="I17" s="37"/>
      <c r="J17" s="37"/>
      <c r="K17" s="37"/>
      <c r="L17" s="6"/>
      <c r="M17" s="37"/>
      <c r="N17" s="12"/>
      <c r="P17" s="81"/>
      <c r="Q17" s="80"/>
      <c r="R17" s="12"/>
      <c r="S17" s="9"/>
      <c r="T17" s="185"/>
      <c r="U17" s="29"/>
      <c r="V17" s="157"/>
      <c r="W17" s="10"/>
      <c r="X17" s="10"/>
      <c r="Y17" s="10"/>
      <c r="Z17" s="10"/>
      <c r="AA17" s="10"/>
      <c r="AB17" s="10"/>
      <c r="AC17" s="10"/>
    </row>
    <row r="18" spans="5:29" ht="13">
      <c r="E18" s="168"/>
      <c r="H18" s="37"/>
      <c r="I18" s="37"/>
      <c r="J18" s="37"/>
      <c r="K18" s="37"/>
      <c r="L18" s="82"/>
      <c r="M18" s="37"/>
      <c r="N18" s="12"/>
      <c r="P18" s="81"/>
      <c r="Q18" s="80"/>
      <c r="R18" s="12"/>
      <c r="S18" s="9"/>
      <c r="T18" s="205"/>
      <c r="U18" s="29"/>
      <c r="V18" s="10"/>
      <c r="W18" s="10"/>
      <c r="X18" s="157"/>
      <c r="Y18" s="10"/>
      <c r="Z18" s="10"/>
      <c r="AA18" s="10"/>
      <c r="AB18" s="10"/>
      <c r="AC18" s="10"/>
    </row>
    <row r="19" spans="5:29" ht="13">
      <c r="E19" s="169"/>
      <c r="I19" s="37"/>
      <c r="J19" s="37"/>
      <c r="K19" s="9"/>
      <c r="L19" s="34"/>
      <c r="M19" s="6"/>
      <c r="O19" s="12"/>
      <c r="P19" s="81"/>
      <c r="Q19" s="80"/>
      <c r="R19" s="12"/>
      <c r="S19" s="11"/>
      <c r="T19" s="205"/>
      <c r="V19" s="10"/>
      <c r="W19" s="10"/>
      <c r="X19" s="157"/>
      <c r="Y19" s="10"/>
      <c r="Z19" s="10"/>
      <c r="AA19" s="10"/>
      <c r="AB19" s="10"/>
      <c r="AC19" s="10"/>
    </row>
    <row r="20" spans="5:29">
      <c r="E20" s="169"/>
      <c r="I20" s="3"/>
      <c r="J20" s="3"/>
      <c r="K20" s="3"/>
      <c r="L20" s="3"/>
      <c r="M20" s="3"/>
      <c r="N20" s="3"/>
      <c r="O20" s="3"/>
      <c r="P20" s="3"/>
      <c r="Q20" s="3"/>
      <c r="R20" s="3"/>
      <c r="S20" s="11"/>
      <c r="T20" s="205"/>
      <c r="V20" s="10"/>
      <c r="W20" s="10"/>
      <c r="X20" s="157"/>
      <c r="Y20" s="10"/>
      <c r="Z20" s="10"/>
      <c r="AA20" s="10"/>
      <c r="AB20" s="10"/>
      <c r="AC20" s="10"/>
    </row>
    <row r="21" spans="5:29" ht="14.5">
      <c r="J21" s="46"/>
      <c r="K21" s="46"/>
      <c r="L21" s="39"/>
      <c r="M21" s="40"/>
      <c r="N21" s="39"/>
      <c r="O21" s="39"/>
      <c r="P21" s="40"/>
      <c r="Q21" s="40"/>
      <c r="R21" s="40"/>
      <c r="S21" s="11"/>
      <c r="T21" s="205"/>
      <c r="U21" s="185"/>
      <c r="V21" s="10"/>
      <c r="W21" s="10"/>
      <c r="X21" s="157"/>
      <c r="Y21" s="10"/>
      <c r="Z21" s="10"/>
      <c r="AA21" s="10"/>
      <c r="AB21" s="10"/>
      <c r="AC21" s="10"/>
    </row>
    <row r="22" spans="5:29" ht="14.5">
      <c r="J22" s="46"/>
      <c r="K22" s="46"/>
      <c r="L22" s="39"/>
      <c r="M22" s="40"/>
      <c r="N22" s="83"/>
      <c r="O22" s="39"/>
      <c r="P22" s="40"/>
      <c r="Q22" s="40"/>
      <c r="R22" s="40"/>
      <c r="S22" s="41"/>
      <c r="T22" s="205"/>
      <c r="U22" s="63"/>
      <c r="V22" s="10"/>
      <c r="W22" s="10"/>
      <c r="X22" s="157"/>
      <c r="Y22" s="10"/>
      <c r="Z22" s="10"/>
      <c r="AA22" s="10"/>
      <c r="AB22" s="10"/>
      <c r="AC22" s="10"/>
    </row>
    <row r="23" spans="5:29" ht="14.5">
      <c r="J23" s="46"/>
      <c r="K23" s="46"/>
      <c r="L23" s="39"/>
      <c r="M23" s="40"/>
      <c r="N23" s="39"/>
      <c r="O23" s="39"/>
      <c r="P23" s="40"/>
      <c r="Q23" s="40"/>
      <c r="R23" s="40"/>
      <c r="S23" s="41"/>
      <c r="T23" s="205"/>
      <c r="U23" s="63"/>
      <c r="V23" s="10"/>
      <c r="W23" s="10"/>
      <c r="X23" s="157"/>
      <c r="Y23" s="10"/>
      <c r="Z23" s="10"/>
      <c r="AA23" s="10"/>
      <c r="AB23" s="10"/>
      <c r="AC23" s="10"/>
    </row>
    <row r="24" spans="5:29" ht="14.5">
      <c r="J24" s="14"/>
      <c r="K24" s="46"/>
      <c r="L24" s="39"/>
      <c r="M24" s="40"/>
      <c r="N24" s="39"/>
      <c r="O24" s="39"/>
      <c r="P24" s="40"/>
      <c r="Q24" s="40"/>
      <c r="R24" s="40"/>
      <c r="S24" s="41"/>
      <c r="T24" s="206"/>
      <c r="U24" s="41"/>
      <c r="V24" s="10"/>
      <c r="W24" s="10"/>
      <c r="X24" s="157"/>
      <c r="Y24" s="10"/>
      <c r="Z24" s="10"/>
      <c r="AA24" s="10"/>
      <c r="AB24" s="10"/>
      <c r="AC24" s="10"/>
    </row>
    <row r="25" spans="5:29" ht="14.5">
      <c r="J25" s="14"/>
      <c r="K25" s="46"/>
      <c r="L25" s="39"/>
      <c r="M25" s="41"/>
      <c r="N25" s="39"/>
      <c r="O25" s="39"/>
      <c r="P25" s="40"/>
      <c r="Q25" s="40"/>
      <c r="R25" s="40"/>
      <c r="S25" s="41"/>
      <c r="T25" s="41"/>
      <c r="U25" s="41"/>
      <c r="V25" s="10"/>
      <c r="W25" s="10"/>
      <c r="X25" s="10"/>
      <c r="Y25" s="10"/>
      <c r="Z25" s="10"/>
      <c r="AA25" s="10"/>
      <c r="AB25" s="10"/>
      <c r="AC25" s="10"/>
    </row>
    <row r="26" spans="5:29" ht="14.5">
      <c r="J26" s="15"/>
      <c r="K26" s="46"/>
      <c r="L26" s="39"/>
      <c r="M26" s="41"/>
      <c r="N26" s="39"/>
      <c r="O26" s="39"/>
      <c r="P26" s="40"/>
      <c r="Q26" s="40"/>
      <c r="R26" s="40"/>
      <c r="S26" s="41"/>
      <c r="T26" s="41"/>
      <c r="U26" s="41"/>
      <c r="V26" s="10"/>
      <c r="W26" s="10"/>
      <c r="X26" s="10"/>
      <c r="Y26" s="10"/>
      <c r="Z26" s="10"/>
      <c r="AA26" s="10"/>
      <c r="AB26" s="10"/>
      <c r="AC26" s="10"/>
    </row>
    <row r="27" spans="5:29" ht="14.5">
      <c r="J27" s="16"/>
      <c r="K27" s="46"/>
      <c r="L27" s="39"/>
      <c r="M27" s="41"/>
      <c r="N27" s="39"/>
      <c r="O27" s="39"/>
      <c r="P27" s="40"/>
      <c r="Q27" s="40"/>
      <c r="R27" s="40"/>
      <c r="S27" s="41"/>
      <c r="T27" s="41"/>
      <c r="U27" s="41"/>
      <c r="V27" s="10"/>
      <c r="W27" s="10"/>
      <c r="X27" s="10"/>
      <c r="Y27" s="10"/>
      <c r="Z27" s="10"/>
      <c r="AA27" s="10"/>
      <c r="AB27" s="10"/>
      <c r="AC27" s="10"/>
    </row>
    <row r="28" spans="5:29" ht="14.5">
      <c r="J28" s="14"/>
      <c r="K28" s="14"/>
      <c r="L28" s="14"/>
      <c r="M28" s="41"/>
      <c r="N28" s="14"/>
      <c r="O28" s="14"/>
      <c r="P28" s="14"/>
      <c r="Q28" s="43"/>
      <c r="R28" s="40"/>
      <c r="S28" s="41"/>
      <c r="T28" s="41"/>
      <c r="U28" s="14"/>
      <c r="V28" s="10"/>
      <c r="W28" s="10"/>
      <c r="X28" s="10"/>
      <c r="Y28" s="10"/>
      <c r="Z28" s="10"/>
      <c r="AA28" s="10"/>
      <c r="AB28" s="10"/>
      <c r="AC28" s="10"/>
    </row>
    <row r="29" spans="5:29" ht="13">
      <c r="T29" s="41"/>
      <c r="V29" s="10"/>
      <c r="W29" s="10"/>
      <c r="X29" s="10"/>
      <c r="Y29" s="10"/>
      <c r="Z29" s="10"/>
      <c r="AA29" s="10"/>
      <c r="AB29" s="10"/>
      <c r="AC29" s="10"/>
    </row>
    <row r="30" spans="5:29">
      <c r="H30" s="47"/>
      <c r="V30" s="10"/>
      <c r="W30" s="10"/>
      <c r="X30" s="10"/>
      <c r="Y30" s="10"/>
      <c r="Z30" s="10"/>
      <c r="AA30" s="10"/>
      <c r="AB30" s="10"/>
      <c r="AC30" s="10"/>
    </row>
    <row r="31" spans="5:29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0"/>
      <c r="W31" s="10"/>
      <c r="X31" s="10"/>
      <c r="Y31" s="10"/>
      <c r="Z31" s="10"/>
      <c r="AA31" s="10"/>
      <c r="AB31" s="10"/>
      <c r="AC31" s="10"/>
    </row>
    <row r="32" spans="5:29">
      <c r="J32" s="48"/>
      <c r="K32" s="48"/>
      <c r="V32" s="10"/>
      <c r="W32" s="10"/>
      <c r="X32" s="10"/>
      <c r="Y32" s="10"/>
      <c r="Z32" s="10"/>
      <c r="AA32" s="10"/>
      <c r="AB32" s="10"/>
      <c r="AC32" s="10"/>
    </row>
    <row r="33" spans="10:29">
      <c r="J33" s="48"/>
      <c r="K33" s="48"/>
      <c r="V33" s="10"/>
      <c r="W33" s="10"/>
      <c r="X33" s="10"/>
      <c r="Y33" s="10"/>
      <c r="Z33" s="10"/>
      <c r="AA33" s="10"/>
      <c r="AB33" s="10"/>
      <c r="AC33" s="10"/>
    </row>
    <row r="34" spans="10:29">
      <c r="J34" s="48"/>
      <c r="K34" s="48"/>
      <c r="L34" s="49"/>
      <c r="M34" s="49"/>
      <c r="N34" s="49"/>
      <c r="O34" s="49"/>
      <c r="P34" s="9"/>
      <c r="Q34" s="9"/>
      <c r="S34" s="9"/>
      <c r="T34" s="9"/>
      <c r="U34" s="9"/>
      <c r="V34" s="10"/>
      <c r="W34" s="10"/>
      <c r="X34" s="10"/>
      <c r="Y34" s="10"/>
      <c r="Z34" s="10"/>
      <c r="AA34" s="10"/>
      <c r="AB34" s="10"/>
      <c r="AC34" s="10"/>
    </row>
    <row r="35" spans="10:29" ht="13">
      <c r="J35" s="13"/>
      <c r="K35" s="13"/>
      <c r="L35" s="35"/>
      <c r="M35" s="35"/>
      <c r="N35" s="35"/>
      <c r="O35" s="49"/>
      <c r="P35" s="6"/>
      <c r="Q35" s="6"/>
      <c r="S35" s="6"/>
      <c r="T35" s="6"/>
      <c r="U35" s="6"/>
      <c r="V35" s="6"/>
      <c r="W35" s="36"/>
    </row>
    <row r="36" spans="10:29" ht="13">
      <c r="J36" s="13"/>
      <c r="K36" s="13"/>
      <c r="L36" s="6"/>
      <c r="M36" s="6"/>
      <c r="N36" s="6"/>
      <c r="O36" s="9"/>
      <c r="P36" s="6"/>
      <c r="Q36" s="6"/>
      <c r="S36" s="6"/>
      <c r="T36" s="6"/>
      <c r="U36" s="6"/>
      <c r="V36" s="6"/>
      <c r="W36" s="36"/>
    </row>
    <row r="37" spans="10:29" ht="13">
      <c r="J37" s="13"/>
      <c r="K37" s="13"/>
      <c r="L37" s="6"/>
      <c r="M37" s="6"/>
      <c r="N37" s="6"/>
      <c r="O37" s="9"/>
      <c r="P37" s="6"/>
      <c r="Q37" s="6"/>
      <c r="S37" s="6"/>
      <c r="T37" s="6"/>
      <c r="U37" s="6"/>
      <c r="V37" s="6"/>
      <c r="W37" s="36"/>
    </row>
    <row r="38" spans="10:29" ht="13">
      <c r="J38" s="13"/>
      <c r="K38" s="13"/>
      <c r="L38" s="6"/>
      <c r="M38" s="6"/>
      <c r="N38" s="6"/>
      <c r="O38" s="9"/>
      <c r="P38" s="6"/>
      <c r="Q38" s="6"/>
      <c r="S38" s="6"/>
      <c r="T38" s="6"/>
      <c r="U38" s="6"/>
      <c r="V38" s="6"/>
      <c r="W38" s="36"/>
    </row>
    <row r="40" spans="10:29">
      <c r="L40" s="10"/>
      <c r="M40" s="10"/>
      <c r="N40" s="10"/>
      <c r="O40" s="10"/>
    </row>
    <row r="41" spans="10:29">
      <c r="L41" s="10"/>
      <c r="M41" s="10"/>
      <c r="N41" s="10"/>
      <c r="O41" s="10"/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DD4F-27E9-4860-952E-8B91125B93C0}">
  <sheetPr>
    <tabColor theme="8" tint="0.39997558519241921"/>
  </sheetPr>
  <dimension ref="A1:AI52"/>
  <sheetViews>
    <sheetView workbookViewId="0"/>
  </sheetViews>
  <sheetFormatPr baseColWidth="10" defaultColWidth="11.453125" defaultRowHeight="14.5"/>
  <cols>
    <col min="4" max="4" width="12.6328125" bestFit="1" customWidth="1"/>
    <col min="5" max="5" width="11.54296875" bestFit="1" customWidth="1"/>
    <col min="14" max="14" width="12.453125" bestFit="1" customWidth="1"/>
    <col min="16" max="16" width="13.6328125" bestFit="1" customWidth="1"/>
    <col min="19" max="19" width="12.6328125" bestFit="1" customWidth="1"/>
    <col min="25" max="25" width="13.36328125" bestFit="1" customWidth="1"/>
    <col min="26" max="26" width="12" bestFit="1" customWidth="1"/>
    <col min="27" max="27" width="12.453125" bestFit="1" customWidth="1"/>
    <col min="28" max="30" width="12.453125" customWidth="1"/>
  </cols>
  <sheetData>
    <row r="1" spans="1:35">
      <c r="A1" s="145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  <c r="AB1" s="235" t="s">
        <v>261</v>
      </c>
      <c r="AC1" s="235"/>
    </row>
    <row r="2" spans="1:35">
      <c r="A2" s="142" t="s">
        <v>215</v>
      </c>
      <c r="B2" s="142" t="s">
        <v>41</v>
      </c>
      <c r="C2" s="142" t="s">
        <v>42</v>
      </c>
      <c r="D2" s="142" t="s">
        <v>43</v>
      </c>
      <c r="E2" s="142" t="s">
        <v>164</v>
      </c>
      <c r="F2" s="142" t="s">
        <v>165</v>
      </c>
      <c r="G2" s="142" t="s">
        <v>166</v>
      </c>
      <c r="H2" s="142" t="s">
        <v>167</v>
      </c>
      <c r="I2" s="142" t="s">
        <v>168</v>
      </c>
      <c r="J2" s="142" t="s">
        <v>169</v>
      </c>
      <c r="K2" s="142" t="s">
        <v>170</v>
      </c>
      <c r="L2" s="142" t="s">
        <v>171</v>
      </c>
      <c r="M2" s="142" t="s">
        <v>172</v>
      </c>
      <c r="N2" s="142" t="s">
        <v>173</v>
      </c>
      <c r="O2" s="142" t="s">
        <v>174</v>
      </c>
      <c r="P2" s="142" t="s">
        <v>175</v>
      </c>
      <c r="Q2" s="142" t="s">
        <v>176</v>
      </c>
      <c r="R2" s="142" t="s">
        <v>177</v>
      </c>
      <c r="S2" s="142" t="s">
        <v>178</v>
      </c>
      <c r="T2" s="142" t="s">
        <v>179</v>
      </c>
      <c r="U2" s="142" t="s">
        <v>180</v>
      </c>
      <c r="V2" s="142" t="s">
        <v>181</v>
      </c>
      <c r="W2" s="142" t="s">
        <v>182</v>
      </c>
      <c r="X2" s="142" t="s">
        <v>183</v>
      </c>
      <c r="Y2" s="142" t="s">
        <v>231</v>
      </c>
      <c r="Z2" s="142" t="s">
        <v>216</v>
      </c>
      <c r="AA2" s="142" t="s">
        <v>207</v>
      </c>
      <c r="AB2" s="228" t="s">
        <v>259</v>
      </c>
      <c r="AC2" s="228" t="s">
        <v>260</v>
      </c>
      <c r="AD2" s="192" t="s">
        <v>208</v>
      </c>
      <c r="AE2" s="192" t="s">
        <v>209</v>
      </c>
      <c r="AF2" s="192" t="s">
        <v>210</v>
      </c>
      <c r="AG2" s="191" t="s">
        <v>211</v>
      </c>
      <c r="AH2" s="191" t="s">
        <v>229</v>
      </c>
      <c r="AI2" s="191" t="s">
        <v>230</v>
      </c>
    </row>
    <row r="3" spans="1:35">
      <c r="A3" t="s">
        <v>218</v>
      </c>
      <c r="B3" t="s">
        <v>217</v>
      </c>
      <c r="C3">
        <v>2017</v>
      </c>
      <c r="D3" s="44" t="s">
        <v>56</v>
      </c>
      <c r="E3" s="44">
        <v>2153786</v>
      </c>
      <c r="F3" s="44">
        <v>35696</v>
      </c>
      <c r="G3" s="44">
        <v>45163</v>
      </c>
      <c r="H3" s="44">
        <v>172707</v>
      </c>
      <c r="I3" s="44">
        <v>1313680</v>
      </c>
      <c r="J3" s="44">
        <v>540520</v>
      </c>
      <c r="K3" s="44">
        <v>257526</v>
      </c>
      <c r="L3" s="44">
        <v>3363</v>
      </c>
      <c r="M3" s="44">
        <v>25580</v>
      </c>
      <c r="N3" s="44">
        <v>5015</v>
      </c>
      <c r="O3" s="44">
        <v>10525</v>
      </c>
      <c r="P3" s="44">
        <v>628022</v>
      </c>
      <c r="Q3" s="44">
        <v>34574932</v>
      </c>
      <c r="R3" s="44">
        <v>10865</v>
      </c>
      <c r="S3" s="44">
        <v>37552</v>
      </c>
      <c r="T3" s="44">
        <v>82</v>
      </c>
      <c r="U3" s="44">
        <v>5041</v>
      </c>
      <c r="V3" s="44">
        <v>0</v>
      </c>
      <c r="W3" s="44">
        <v>26542</v>
      </c>
      <c r="X3" s="44">
        <v>23973</v>
      </c>
      <c r="Y3">
        <v>1337166</v>
      </c>
      <c r="Z3" s="44">
        <v>325642</v>
      </c>
      <c r="AA3" s="44">
        <v>2317209</v>
      </c>
      <c r="AB3" s="44">
        <v>196454.277794394</v>
      </c>
      <c r="AC3" s="44">
        <v>48839.1943351679</v>
      </c>
      <c r="AD3" s="208">
        <v>485147.36624517193</v>
      </c>
    </row>
    <row r="4" spans="1:35">
      <c r="A4" t="s">
        <v>219</v>
      </c>
      <c r="B4" t="s">
        <v>217</v>
      </c>
      <c r="C4">
        <v>2018</v>
      </c>
      <c r="D4" s="44" t="s">
        <v>56</v>
      </c>
      <c r="E4" s="44">
        <v>1767708</v>
      </c>
      <c r="F4" s="44">
        <v>23460</v>
      </c>
      <c r="G4" s="44">
        <v>38645</v>
      </c>
      <c r="H4" s="44">
        <v>214741</v>
      </c>
      <c r="I4" s="44">
        <v>1469447</v>
      </c>
      <c r="J4" s="44">
        <v>660095</v>
      </c>
      <c r="K4" s="44">
        <v>-76411</v>
      </c>
      <c r="L4" s="44">
        <v>2248</v>
      </c>
      <c r="M4" s="44">
        <v>15385</v>
      </c>
      <c r="N4" s="44">
        <v>-803</v>
      </c>
      <c r="O4" s="44">
        <v>5391</v>
      </c>
      <c r="P4" s="44">
        <v>484984</v>
      </c>
      <c r="Q4" s="44">
        <v>40806331</v>
      </c>
      <c r="R4" s="44">
        <v>5573</v>
      </c>
      <c r="S4" s="44">
        <v>13495</v>
      </c>
      <c r="T4" s="44">
        <v>82</v>
      </c>
      <c r="U4" s="44">
        <v>4959</v>
      </c>
      <c r="V4" s="44">
        <v>-90</v>
      </c>
      <c r="W4" s="44">
        <v>24828</v>
      </c>
      <c r="X4" s="44">
        <v>22228</v>
      </c>
      <c r="Y4">
        <v>984064</v>
      </c>
      <c r="Z4" s="44">
        <v>441845</v>
      </c>
      <c r="AA4" s="44">
        <v>2405404</v>
      </c>
      <c r="AB4" s="44">
        <v>210073.21592809836</v>
      </c>
      <c r="AC4" s="44">
        <v>47466.056400294481</v>
      </c>
      <c r="AD4" s="208">
        <v>503193.92757656425</v>
      </c>
      <c r="AG4">
        <v>851</v>
      </c>
    </row>
    <row r="5" spans="1:35">
      <c r="A5" t="s">
        <v>220</v>
      </c>
      <c r="B5" t="s">
        <v>217</v>
      </c>
      <c r="C5">
        <v>2019</v>
      </c>
      <c r="D5" s="44" t="s">
        <v>56</v>
      </c>
      <c r="E5" s="44">
        <v>2100079</v>
      </c>
      <c r="F5" s="44">
        <v>25487</v>
      </c>
      <c r="G5" s="44">
        <v>23056</v>
      </c>
      <c r="H5" s="44">
        <v>212514</v>
      </c>
      <c r="I5" s="44">
        <v>1577253</v>
      </c>
      <c r="J5" s="44">
        <v>678363</v>
      </c>
      <c r="K5" s="44">
        <v>-86000</v>
      </c>
      <c r="L5" s="44">
        <v>190</v>
      </c>
      <c r="M5" s="44">
        <v>1401</v>
      </c>
      <c r="N5" s="44">
        <v>-58</v>
      </c>
      <c r="O5" s="44">
        <v>562</v>
      </c>
      <c r="P5" s="44">
        <v>668382</v>
      </c>
      <c r="Q5" s="44">
        <v>46194290</v>
      </c>
      <c r="R5" s="44">
        <v>16726</v>
      </c>
      <c r="S5" s="44">
        <v>44599</v>
      </c>
      <c r="T5" s="44">
        <v>82</v>
      </c>
      <c r="U5" s="44">
        <v>4877</v>
      </c>
      <c r="V5" s="44">
        <v>0</v>
      </c>
      <c r="W5" s="44">
        <v>28401</v>
      </c>
      <c r="X5" s="44">
        <v>26347</v>
      </c>
      <c r="Y5">
        <v>1017326</v>
      </c>
      <c r="Z5" s="44">
        <v>398681</v>
      </c>
      <c r="AA5" s="44">
        <v>2214982</v>
      </c>
      <c r="AB5" s="44">
        <v>90194.43731363611</v>
      </c>
      <c r="AC5" s="44">
        <v>16730.773007887659</v>
      </c>
      <c r="AD5" s="208">
        <v>530718.66782321548</v>
      </c>
      <c r="AE5" s="20">
        <v>1120495.209459</v>
      </c>
      <c r="AF5" s="20">
        <v>357746.6</v>
      </c>
      <c r="AG5">
        <v>-909</v>
      </c>
    </row>
    <row r="6" spans="1:35">
      <c r="A6" t="s">
        <v>221</v>
      </c>
      <c r="B6" t="s">
        <v>217</v>
      </c>
      <c r="C6">
        <v>2020</v>
      </c>
      <c r="D6" s="44" t="s">
        <v>56</v>
      </c>
      <c r="E6" s="44">
        <v>2469016</v>
      </c>
      <c r="F6" s="44">
        <v>31674</v>
      </c>
      <c r="G6" s="44">
        <v>15490</v>
      </c>
      <c r="H6" s="44">
        <v>210225</v>
      </c>
      <c r="I6" s="44">
        <v>1603993</v>
      </c>
      <c r="J6" s="44">
        <v>631911</v>
      </c>
      <c r="K6" s="44">
        <v>109504</v>
      </c>
      <c r="L6" s="44">
        <v>3424</v>
      </c>
      <c r="M6" s="44">
        <v>26127</v>
      </c>
      <c r="N6" s="44">
        <v>1784</v>
      </c>
      <c r="O6" s="44">
        <v>10293</v>
      </c>
      <c r="P6" s="44">
        <v>645542</v>
      </c>
      <c r="Q6" s="44">
        <v>52166811</v>
      </c>
      <c r="R6" s="44">
        <v>10358</v>
      </c>
      <c r="S6" s="44">
        <v>74934</v>
      </c>
      <c r="T6" s="44">
        <v>82</v>
      </c>
      <c r="U6" s="44">
        <v>4795</v>
      </c>
      <c r="V6" s="44">
        <v>0</v>
      </c>
      <c r="W6" s="44">
        <v>270324</v>
      </c>
      <c r="X6" s="44">
        <v>49526</v>
      </c>
      <c r="Y6">
        <v>1347159</v>
      </c>
      <c r="Z6" s="44">
        <v>600000</v>
      </c>
      <c r="AA6" s="44">
        <v>2321863</v>
      </c>
      <c r="AB6" s="44">
        <v>233847.43684013479</v>
      </c>
      <c r="AC6" s="44">
        <v>42298.452418447894</v>
      </c>
      <c r="AD6" s="208">
        <v>678177.70000000007</v>
      </c>
      <c r="AE6" s="20">
        <v>1048652.409459</v>
      </c>
      <c r="AF6" s="20">
        <v>372847</v>
      </c>
      <c r="AG6">
        <v>13553</v>
      </c>
    </row>
    <row r="7" spans="1:35">
      <c r="A7" t="s">
        <v>222</v>
      </c>
      <c r="B7" t="s">
        <v>217</v>
      </c>
      <c r="C7">
        <v>2021</v>
      </c>
      <c r="D7" s="44" t="s">
        <v>56</v>
      </c>
      <c r="E7" s="44">
        <v>2731056</v>
      </c>
      <c r="F7" s="44">
        <v>29314</v>
      </c>
      <c r="G7" s="44">
        <v>4016</v>
      </c>
      <c r="H7" s="44">
        <v>214562</v>
      </c>
      <c r="I7" s="44">
        <v>1540264</v>
      </c>
      <c r="J7" s="44">
        <v>666441</v>
      </c>
      <c r="K7" s="44">
        <v>-33233</v>
      </c>
      <c r="L7" s="44">
        <v>631</v>
      </c>
      <c r="M7" s="44">
        <v>10479</v>
      </c>
      <c r="N7" s="44">
        <v>-98</v>
      </c>
      <c r="O7" s="44">
        <v>1959</v>
      </c>
      <c r="P7" s="44">
        <v>459417</v>
      </c>
      <c r="Q7" s="44">
        <v>59634219</v>
      </c>
      <c r="R7" s="44">
        <v>5193</v>
      </c>
      <c r="S7" s="44">
        <v>16483</v>
      </c>
      <c r="T7" s="44">
        <v>82</v>
      </c>
      <c r="U7" s="44">
        <v>4713</v>
      </c>
      <c r="V7" s="44">
        <v>0</v>
      </c>
      <c r="W7" s="44">
        <v>93907</v>
      </c>
      <c r="X7" s="44">
        <v>13726</v>
      </c>
      <c r="Y7">
        <v>1284326</v>
      </c>
      <c r="Z7" s="44">
        <v>1299393</v>
      </c>
      <c r="AA7" s="44">
        <v>2604749</v>
      </c>
      <c r="AB7" s="44">
        <v>273254.59012337192</v>
      </c>
      <c r="AC7" s="44">
        <v>55731.271645544773</v>
      </c>
      <c r="AD7" s="208">
        <v>641443.97117647063</v>
      </c>
      <c r="AE7" s="20">
        <v>1272789.409459</v>
      </c>
      <c r="AF7" s="20">
        <v>383863</v>
      </c>
      <c r="AG7">
        <v>50535</v>
      </c>
    </row>
    <row r="8" spans="1:35">
      <c r="A8" t="s">
        <v>223</v>
      </c>
      <c r="B8" t="s">
        <v>217</v>
      </c>
      <c r="C8">
        <v>2022</v>
      </c>
      <c r="D8" s="44" t="s">
        <v>56</v>
      </c>
      <c r="E8" s="44">
        <v>2766788</v>
      </c>
      <c r="F8" s="44">
        <v>28794</v>
      </c>
      <c r="G8">
        <v>5133</v>
      </c>
      <c r="H8" s="44">
        <v>253020</v>
      </c>
      <c r="I8" s="44">
        <v>1793254</v>
      </c>
      <c r="J8" s="44">
        <v>668086</v>
      </c>
      <c r="K8" s="44">
        <v>138287</v>
      </c>
      <c r="L8" s="44">
        <v>173</v>
      </c>
      <c r="M8" s="44">
        <v>1861</v>
      </c>
      <c r="N8">
        <v>98</v>
      </c>
      <c r="O8">
        <v>458</v>
      </c>
      <c r="P8" s="44">
        <v>582595</v>
      </c>
      <c r="Q8" s="44">
        <v>61131330</v>
      </c>
      <c r="R8" s="44">
        <v>2078</v>
      </c>
      <c r="S8" s="44">
        <v>16052</v>
      </c>
      <c r="T8" s="44">
        <v>82</v>
      </c>
      <c r="U8" s="44">
        <v>4631</v>
      </c>
      <c r="V8" s="44">
        <v>0</v>
      </c>
      <c r="W8" s="44">
        <v>214965</v>
      </c>
      <c r="X8" s="44">
        <v>22108</v>
      </c>
      <c r="Y8">
        <v>1372603</v>
      </c>
      <c r="Z8" s="44">
        <v>3375799</v>
      </c>
      <c r="AA8" s="44">
        <v>2691531</v>
      </c>
      <c r="AB8" s="44">
        <v>250724.73556693067</v>
      </c>
      <c r="AC8" s="44">
        <v>70015.760639696004</v>
      </c>
      <c r="AD8" s="208">
        <v>784388.00542440917</v>
      </c>
      <c r="AE8" s="20">
        <v>1226542.8094589999</v>
      </c>
      <c r="AF8" s="20">
        <v>471247</v>
      </c>
      <c r="AG8">
        <v>67818</v>
      </c>
    </row>
    <row r="9" spans="1:35">
      <c r="A9" t="s">
        <v>224</v>
      </c>
      <c r="B9" t="s">
        <v>217</v>
      </c>
      <c r="C9">
        <v>2023</v>
      </c>
      <c r="D9" s="44" t="s">
        <v>56</v>
      </c>
      <c r="E9" s="44">
        <v>2874594</v>
      </c>
      <c r="F9" s="44">
        <v>30702</v>
      </c>
      <c r="G9" s="44">
        <v>28661</v>
      </c>
      <c r="H9" s="44">
        <v>255376</v>
      </c>
      <c r="I9" s="44">
        <v>2019643</v>
      </c>
      <c r="J9" s="44">
        <v>738117</v>
      </c>
      <c r="K9" s="44">
        <v>44565</v>
      </c>
      <c r="L9" s="44">
        <v>2578</v>
      </c>
      <c r="M9" s="44">
        <v>20429</v>
      </c>
      <c r="N9" s="44">
        <v>460</v>
      </c>
      <c r="O9" s="44">
        <v>0</v>
      </c>
      <c r="P9" s="44">
        <v>563495</v>
      </c>
      <c r="Q9" s="44">
        <v>64092273</v>
      </c>
      <c r="R9" s="44">
        <v>4121</v>
      </c>
      <c r="S9" s="44">
        <v>27543</v>
      </c>
      <c r="T9" s="44">
        <v>82</v>
      </c>
      <c r="U9" s="44">
        <v>4549</v>
      </c>
      <c r="V9" s="44">
        <v>0</v>
      </c>
      <c r="W9" s="44">
        <v>88753</v>
      </c>
      <c r="X9" s="44">
        <v>29110</v>
      </c>
      <c r="Y9" s="44">
        <v>1744414</v>
      </c>
      <c r="Z9" s="44">
        <v>2629486</v>
      </c>
      <c r="AA9" s="44">
        <v>2915449</v>
      </c>
      <c r="AB9" s="44">
        <v>278444.41166987189</v>
      </c>
      <c r="AC9" s="44">
        <v>83197.538150568333</v>
      </c>
      <c r="AD9" s="44">
        <v>1143858.8952174452</v>
      </c>
      <c r="AE9" s="44">
        <v>1426414</v>
      </c>
      <c r="AF9" s="44">
        <v>545704.6</v>
      </c>
      <c r="AG9">
        <v>61234</v>
      </c>
      <c r="AH9">
        <v>7169429</v>
      </c>
      <c r="AI9">
        <v>194004</v>
      </c>
    </row>
    <row r="10" spans="1:35">
      <c r="D10" s="20"/>
      <c r="E10" s="20"/>
      <c r="O10" s="25"/>
      <c r="P10" s="176"/>
      <c r="Y10" s="44"/>
    </row>
    <row r="11" spans="1:35">
      <c r="A11" s="229"/>
      <c r="B11" s="229"/>
      <c r="C11" s="45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Y11" s="230"/>
    </row>
    <row r="12" spans="1:35">
      <c r="B12" s="3"/>
      <c r="C12" s="3"/>
      <c r="D12" s="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35">
      <c r="B13" s="3"/>
      <c r="C13" s="2"/>
      <c r="D13" s="201"/>
      <c r="E13" s="46"/>
      <c r="F13" s="202"/>
      <c r="G13" s="202"/>
      <c r="H13" s="202"/>
      <c r="I13" s="202"/>
      <c r="J13" s="202"/>
      <c r="K13" s="202"/>
      <c r="L13" s="202"/>
      <c r="M13" s="202"/>
      <c r="N13" s="3"/>
      <c r="P13" s="3"/>
      <c r="Q13" s="123"/>
      <c r="R13" s="123"/>
      <c r="S13" s="123"/>
      <c r="T13" s="123"/>
      <c r="U13" s="123"/>
    </row>
    <row r="14" spans="1:35">
      <c r="B14" s="3"/>
      <c r="C14" s="2"/>
      <c r="D14" s="201"/>
      <c r="E14" s="46"/>
      <c r="F14" s="202"/>
      <c r="G14" s="202"/>
      <c r="H14" s="202"/>
      <c r="I14" s="202"/>
      <c r="J14" s="202"/>
      <c r="K14" s="202"/>
      <c r="L14" s="202"/>
      <c r="M14" s="202"/>
      <c r="N14" s="231"/>
      <c r="P14" s="3"/>
      <c r="Q14" s="123"/>
      <c r="R14" s="123"/>
      <c r="S14" s="123"/>
      <c r="T14" s="123"/>
      <c r="U14" s="123"/>
    </row>
    <row r="15" spans="1:35">
      <c r="B15" s="3"/>
      <c r="C15" s="2"/>
      <c r="D15" s="201"/>
      <c r="E15" s="46"/>
      <c r="F15" s="202"/>
      <c r="G15" s="202"/>
      <c r="H15" s="202"/>
      <c r="I15" s="202"/>
      <c r="J15" s="202"/>
      <c r="K15" s="202"/>
      <c r="L15" s="202"/>
      <c r="M15" s="202"/>
      <c r="N15" s="3"/>
      <c r="P15" s="3"/>
      <c r="Q15" s="123"/>
      <c r="R15" s="123"/>
      <c r="S15" s="123"/>
      <c r="T15" s="123"/>
      <c r="U15" s="123"/>
      <c r="Z15" s="26"/>
      <c r="AA15" s="232"/>
      <c r="AB15" s="232"/>
      <c r="AC15" s="232"/>
    </row>
    <row r="16" spans="1:35">
      <c r="B16" s="3"/>
      <c r="C16" s="2"/>
      <c r="D16" s="201"/>
      <c r="E16" s="46"/>
      <c r="F16" s="202"/>
      <c r="G16" s="202"/>
      <c r="H16" s="202"/>
      <c r="I16" s="202"/>
      <c r="J16" s="202"/>
      <c r="K16" s="202"/>
      <c r="L16" s="202"/>
      <c r="M16" s="202"/>
      <c r="N16" s="3"/>
      <c r="P16" s="3"/>
      <c r="Q16" s="123"/>
      <c r="R16" s="123"/>
      <c r="S16" s="123"/>
      <c r="T16" s="123"/>
      <c r="U16" s="123"/>
    </row>
    <row r="17" spans="2:32">
      <c r="B17" s="3"/>
      <c r="C17" s="2"/>
      <c r="D17" s="201"/>
      <c r="E17" s="46"/>
      <c r="F17" s="202"/>
      <c r="G17" s="202"/>
      <c r="H17" s="202"/>
      <c r="I17" s="202"/>
      <c r="J17" s="202"/>
      <c r="K17" s="202"/>
      <c r="L17" s="202"/>
      <c r="M17" s="202"/>
      <c r="N17" s="3"/>
      <c r="P17" s="3"/>
      <c r="Q17" s="202"/>
      <c r="R17" s="44"/>
      <c r="S17" s="44"/>
      <c r="T17" s="44"/>
      <c r="U17" s="44"/>
      <c r="Y17" s="26"/>
      <c r="Z17" s="230"/>
      <c r="AA17" s="230"/>
      <c r="AB17" s="230"/>
      <c r="AC17" s="230"/>
    </row>
    <row r="18" spans="2:32">
      <c r="B18" s="3"/>
      <c r="C18" s="2"/>
      <c r="D18" s="201"/>
      <c r="E18" s="46"/>
      <c r="F18" s="202"/>
      <c r="G18" s="202"/>
      <c r="H18" s="202"/>
      <c r="I18" s="202"/>
      <c r="J18" s="202"/>
      <c r="K18" s="202"/>
      <c r="L18" s="202"/>
      <c r="M18" s="202"/>
      <c r="N18" s="3"/>
      <c r="P18" s="3"/>
      <c r="Q18" s="202"/>
      <c r="R18" s="44"/>
      <c r="S18" s="44"/>
      <c r="T18" s="44"/>
      <c r="U18" s="44"/>
      <c r="Y18" s="230"/>
      <c r="Z18" s="230"/>
      <c r="AA18" s="230"/>
      <c r="AB18" s="230"/>
      <c r="AC18" s="230"/>
    </row>
    <row r="19" spans="2:32">
      <c r="B19" s="2"/>
      <c r="C19" s="2"/>
      <c r="D19" s="201"/>
      <c r="E19" s="46"/>
      <c r="F19" s="202"/>
      <c r="G19" s="202"/>
      <c r="H19" s="202"/>
      <c r="I19" s="202"/>
      <c r="J19" s="202"/>
      <c r="K19" s="202"/>
      <c r="L19" s="202"/>
      <c r="M19" s="202"/>
      <c r="N19" s="42"/>
      <c r="P19" s="2"/>
      <c r="Q19" s="202"/>
      <c r="R19" s="44"/>
      <c r="S19" s="44"/>
      <c r="T19" s="44"/>
      <c r="U19" s="44"/>
      <c r="Y19" s="37"/>
      <c r="Z19" s="230"/>
      <c r="AA19" s="230"/>
      <c r="AB19" s="230"/>
      <c r="AC19" s="230"/>
      <c r="AD19" s="44"/>
      <c r="AE19" s="230"/>
      <c r="AF19" s="230"/>
    </row>
    <row r="20" spans="2:32">
      <c r="B20" s="2"/>
      <c r="C20" s="2"/>
      <c r="D20" s="201"/>
      <c r="E20" s="46"/>
      <c r="F20" s="202"/>
      <c r="G20" s="202"/>
      <c r="H20" s="202"/>
      <c r="I20" s="202"/>
      <c r="J20" s="202"/>
      <c r="K20" s="202"/>
      <c r="L20" s="202"/>
      <c r="M20" s="202"/>
      <c r="N20" s="42"/>
      <c r="P20" s="2"/>
      <c r="Q20" s="202"/>
      <c r="R20" s="44"/>
      <c r="S20" s="44"/>
      <c r="T20" s="44"/>
      <c r="U20" s="44"/>
      <c r="Y20" s="44"/>
      <c r="AA20" s="230"/>
      <c r="AB20" s="230"/>
      <c r="AC20" s="230"/>
      <c r="AD20" s="230"/>
    </row>
    <row r="21" spans="2:32">
      <c r="B21" s="2"/>
      <c r="C21" s="2"/>
      <c r="D21" s="201"/>
      <c r="E21" s="46"/>
      <c r="F21" s="202"/>
      <c r="G21" s="202"/>
      <c r="H21" s="202"/>
      <c r="I21" s="202"/>
      <c r="J21" s="202"/>
      <c r="K21" s="202"/>
      <c r="L21" s="202"/>
      <c r="M21" s="202"/>
      <c r="N21" s="42"/>
      <c r="P21" s="2"/>
      <c r="Q21" s="202"/>
      <c r="R21" s="44"/>
      <c r="S21" s="44"/>
      <c r="T21" s="44"/>
      <c r="U21" s="44"/>
      <c r="Y21" s="44"/>
    </row>
    <row r="22" spans="2:32">
      <c r="B22" s="2"/>
      <c r="C22" s="2"/>
      <c r="D22" s="201"/>
      <c r="E22" s="46"/>
      <c r="F22" s="202"/>
      <c r="G22" s="202"/>
      <c r="H22" s="202"/>
      <c r="I22" s="202"/>
      <c r="J22" s="202"/>
      <c r="K22" s="202"/>
      <c r="L22" s="202"/>
      <c r="M22" s="202"/>
      <c r="N22" s="42"/>
      <c r="P22" s="2"/>
      <c r="Q22" s="202"/>
      <c r="R22" s="44"/>
      <c r="S22" s="44"/>
      <c r="T22" s="44"/>
      <c r="U22" s="44"/>
    </row>
    <row r="23" spans="2:32">
      <c r="B23" s="2"/>
      <c r="C23" s="2"/>
      <c r="D23" s="201"/>
      <c r="E23" s="46"/>
      <c r="F23" s="202"/>
      <c r="G23" s="202"/>
      <c r="H23" s="202"/>
      <c r="I23" s="202"/>
      <c r="J23" s="202"/>
      <c r="K23" s="202"/>
      <c r="L23" s="202"/>
      <c r="M23" s="202"/>
      <c r="N23" s="42"/>
      <c r="O23" s="233"/>
      <c r="P23" s="2"/>
      <c r="Q23" s="202"/>
      <c r="R23" s="44"/>
      <c r="S23" s="44"/>
      <c r="T23" s="44"/>
      <c r="U23" s="44"/>
      <c r="V23" s="233"/>
    </row>
    <row r="24" spans="2:32">
      <c r="B24" s="2"/>
      <c r="C24" s="2"/>
      <c r="D24" s="201"/>
      <c r="E24" s="46"/>
      <c r="F24" s="202"/>
      <c r="G24" s="202"/>
      <c r="H24" s="202"/>
      <c r="I24" s="202"/>
      <c r="J24" s="202"/>
      <c r="K24" s="202"/>
      <c r="L24" s="202"/>
      <c r="M24" s="202"/>
      <c r="N24" s="42"/>
      <c r="P24" s="2"/>
      <c r="Q24" s="202"/>
      <c r="R24" s="44"/>
      <c r="S24" s="44"/>
      <c r="T24" s="44"/>
      <c r="U24" s="44"/>
    </row>
    <row r="25" spans="2:32">
      <c r="B25" s="2"/>
      <c r="C25" s="2"/>
      <c r="D25" s="201"/>
      <c r="E25" s="46"/>
      <c r="F25" s="202"/>
      <c r="G25" s="202"/>
      <c r="H25" s="202"/>
      <c r="I25" s="202"/>
      <c r="J25" s="202"/>
      <c r="K25" s="202"/>
      <c r="L25" s="202"/>
      <c r="M25" s="202"/>
      <c r="N25" s="42"/>
      <c r="P25" s="2"/>
      <c r="Q25" s="202"/>
      <c r="R25" s="44"/>
      <c r="S25" s="44"/>
      <c r="T25" s="44"/>
      <c r="U25" s="44"/>
    </row>
    <row r="26" spans="2:32">
      <c r="B26" s="2"/>
      <c r="C26" s="2"/>
      <c r="D26" s="201"/>
      <c r="E26" s="46"/>
      <c r="F26" s="202"/>
      <c r="G26" s="202"/>
      <c r="H26" s="202"/>
      <c r="I26" s="202"/>
      <c r="J26" s="202"/>
      <c r="K26" s="202"/>
      <c r="L26" s="202"/>
      <c r="M26" s="202"/>
      <c r="N26" s="42"/>
      <c r="P26" s="2"/>
      <c r="Q26" s="202"/>
      <c r="R26" s="44"/>
      <c r="S26" s="44"/>
      <c r="T26" s="44"/>
      <c r="U26" s="44"/>
    </row>
    <row r="27" spans="2:32">
      <c r="B27" s="2"/>
      <c r="C27" s="2"/>
      <c r="D27" s="201"/>
      <c r="E27" s="46"/>
      <c r="F27" s="202"/>
      <c r="G27" s="202"/>
      <c r="H27" s="202"/>
      <c r="I27" s="202"/>
      <c r="J27" s="202"/>
      <c r="K27" s="202"/>
      <c r="L27" s="202"/>
      <c r="M27" s="202"/>
      <c r="N27" s="42"/>
      <c r="P27" s="2"/>
      <c r="Q27" s="202"/>
      <c r="R27" s="202"/>
      <c r="S27" s="44"/>
      <c r="T27" s="44"/>
      <c r="U27" s="44"/>
    </row>
    <row r="28" spans="2:32">
      <c r="B28" s="3"/>
      <c r="C28" s="2"/>
      <c r="D28" s="3"/>
      <c r="E28" s="46"/>
      <c r="F28" s="202"/>
      <c r="G28" s="202"/>
      <c r="H28" s="202"/>
      <c r="I28" s="202"/>
      <c r="J28" s="202"/>
      <c r="K28" s="202"/>
      <c r="L28" s="202"/>
      <c r="M28" s="202"/>
      <c r="N28" s="42"/>
      <c r="P28" s="2"/>
      <c r="Q28" s="202"/>
      <c r="R28" s="202"/>
      <c r="S28" s="44"/>
      <c r="T28" s="44"/>
      <c r="U28" s="44"/>
    </row>
    <row r="29" spans="2:32">
      <c r="B29" s="3"/>
      <c r="C29" s="2"/>
      <c r="D29" s="3"/>
      <c r="E29" s="46"/>
      <c r="F29" s="202"/>
      <c r="G29" s="202"/>
      <c r="H29" s="202"/>
      <c r="I29" s="202"/>
      <c r="J29" s="202"/>
      <c r="K29" s="202"/>
      <c r="L29" s="202"/>
      <c r="M29" s="202"/>
      <c r="N29" s="42"/>
      <c r="P29" s="2"/>
      <c r="Q29" s="202"/>
      <c r="R29" s="202"/>
      <c r="S29" s="44"/>
      <c r="T29" s="44"/>
      <c r="U29" s="44"/>
    </row>
    <row r="30" spans="2:32">
      <c r="B30" s="2"/>
      <c r="C30" s="2"/>
      <c r="D30" s="46"/>
      <c r="E30" s="46"/>
      <c r="F30" s="39"/>
      <c r="G30" s="40"/>
      <c r="H30" s="44"/>
      <c r="K30" s="26"/>
      <c r="O30" s="26"/>
    </row>
    <row r="31" spans="2:32">
      <c r="B31" s="2"/>
      <c r="C31" s="2"/>
      <c r="D31" s="7"/>
      <c r="E31" s="7"/>
      <c r="F31" s="200"/>
      <c r="G31" s="40"/>
      <c r="H31" s="44"/>
      <c r="K31" s="26"/>
      <c r="O31" s="61"/>
    </row>
    <row r="32" spans="2:32">
      <c r="B32" s="2"/>
      <c r="C32" s="2"/>
      <c r="D32" s="7"/>
      <c r="E32" s="7"/>
      <c r="F32" s="39"/>
      <c r="G32" s="40"/>
      <c r="H32" s="44"/>
      <c r="J32" s="44"/>
      <c r="K32" s="26"/>
      <c r="L32" s="20"/>
      <c r="M32" s="26"/>
    </row>
    <row r="33" spans="2:35">
      <c r="B33" s="2"/>
      <c r="C33" s="2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2:35">
      <c r="B34" s="2"/>
      <c r="C34" s="2"/>
      <c r="D34" s="14"/>
      <c r="E34" s="7"/>
      <c r="F34" s="39"/>
      <c r="G34" s="40"/>
      <c r="H34" s="44"/>
      <c r="J34" s="44"/>
      <c r="K34" s="26"/>
      <c r="L34" s="20"/>
      <c r="M34" s="26"/>
      <c r="O34" s="61"/>
    </row>
    <row r="35" spans="2:35">
      <c r="B35" s="2"/>
      <c r="C35" s="2"/>
      <c r="D35" s="15"/>
      <c r="E35" s="7"/>
      <c r="F35" s="39"/>
      <c r="G35" s="40"/>
      <c r="H35" s="44"/>
      <c r="J35" s="44"/>
      <c r="K35" s="26"/>
      <c r="L35" s="20"/>
      <c r="M35" s="26"/>
      <c r="O35" s="61"/>
    </row>
    <row r="36" spans="2:35">
      <c r="B36" s="2"/>
      <c r="C36" s="2"/>
      <c r="D36" s="16"/>
      <c r="E36" s="7"/>
      <c r="F36" s="39"/>
      <c r="G36" s="40"/>
      <c r="H36" s="44"/>
      <c r="J36" s="44"/>
      <c r="K36" s="26"/>
      <c r="L36" s="20"/>
      <c r="M36" s="26"/>
      <c r="O36" s="61"/>
    </row>
    <row r="37" spans="2:35">
      <c r="F37" s="39"/>
      <c r="J37" s="44"/>
      <c r="O37" s="61"/>
    </row>
    <row r="38" spans="2:35">
      <c r="F38" s="39"/>
      <c r="J38" s="44"/>
      <c r="O38" s="61"/>
    </row>
    <row r="39" spans="2:35">
      <c r="F39" s="39"/>
      <c r="J39" s="44"/>
      <c r="O39" s="61"/>
    </row>
    <row r="40" spans="2:35">
      <c r="F40" s="39"/>
      <c r="J40" s="44"/>
    </row>
    <row r="41" spans="2:35">
      <c r="F41" s="39"/>
      <c r="J41" s="44"/>
    </row>
    <row r="42" spans="2:35">
      <c r="J42" s="44"/>
    </row>
    <row r="43" spans="2:35">
      <c r="J43" s="44"/>
    </row>
    <row r="44" spans="2:35">
      <c r="J44" s="44"/>
    </row>
    <row r="45" spans="2:35">
      <c r="J45" s="44"/>
    </row>
    <row r="46" spans="2:35">
      <c r="J46" s="44"/>
    </row>
    <row r="47" spans="2:35">
      <c r="J47" s="44"/>
    </row>
    <row r="48" spans="2:35">
      <c r="J48" s="44"/>
    </row>
    <row r="49" spans="10:10">
      <c r="J49" s="44"/>
    </row>
    <row r="50" spans="10:10">
      <c r="J50" s="44"/>
    </row>
    <row r="51" spans="10:10">
      <c r="J51" s="44"/>
    </row>
    <row r="52" spans="10:10">
      <c r="J52" s="44"/>
    </row>
  </sheetData>
  <mergeCells count="1">
    <mergeCell ref="AB1:A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7F58-C474-4E38-8765-ACFE6E6F0421}">
  <sheetPr>
    <tabColor theme="7" tint="0.39997558519241921"/>
  </sheetPr>
  <dimension ref="A1:N49"/>
  <sheetViews>
    <sheetView workbookViewId="0">
      <selection activeCell="A2" sqref="A2"/>
    </sheetView>
  </sheetViews>
  <sheetFormatPr baseColWidth="10" defaultColWidth="11.453125" defaultRowHeight="14.5"/>
  <cols>
    <col min="1" max="2" width="11.453125" style="60"/>
    <col min="3" max="3" width="35.6328125" style="60" bestFit="1" customWidth="1"/>
    <col min="4" max="4" width="11.453125" style="60"/>
    <col min="5" max="5" width="13.6328125" style="60" bestFit="1" customWidth="1"/>
    <col min="6" max="6" width="12.6328125" style="60" bestFit="1" customWidth="1"/>
    <col min="7" max="7" width="15.54296875" style="60" customWidth="1"/>
    <col min="8" max="9" width="11.453125" style="60"/>
    <col min="10" max="10" width="13.453125" style="60" customWidth="1"/>
    <col min="11" max="16384" width="11.453125" style="60"/>
  </cols>
  <sheetData>
    <row r="1" spans="1:11">
      <c r="A1" s="144"/>
    </row>
    <row r="2" spans="1:11" ht="29">
      <c r="B2" s="60" t="s">
        <v>57</v>
      </c>
      <c r="C2" s="60" t="s">
        <v>58</v>
      </c>
      <c r="D2" s="60" t="s">
        <v>59</v>
      </c>
      <c r="E2" s="60" t="s">
        <v>60</v>
      </c>
      <c r="F2" s="124" t="s">
        <v>61</v>
      </c>
      <c r="G2" s="124" t="s">
        <v>62</v>
      </c>
      <c r="H2" s="125" t="s">
        <v>63</v>
      </c>
      <c r="I2" s="124" t="s">
        <v>64</v>
      </c>
      <c r="J2" s="124" t="s">
        <v>65</v>
      </c>
      <c r="K2" s="60" t="s">
        <v>66</v>
      </c>
    </row>
    <row r="3" spans="1:11">
      <c r="C3" s="126" t="s">
        <v>27</v>
      </c>
      <c r="D3" s="126"/>
      <c r="E3" s="127">
        <f>SUM(E4:E49)</f>
        <v>33567800.459999993</v>
      </c>
      <c r="F3" s="127">
        <f>SUM(F4:F49)</f>
        <v>5479209.2674779659</v>
      </c>
      <c r="G3" s="127">
        <f>SUM(G4:G49)</f>
        <v>4577862.2800143212</v>
      </c>
      <c r="H3" s="125"/>
      <c r="I3" s="127" t="s">
        <v>251</v>
      </c>
      <c r="J3" s="124"/>
      <c r="K3" s="128">
        <f>F3-G3</f>
        <v>901346.98746364471</v>
      </c>
    </row>
    <row r="4" spans="1:11" ht="16">
      <c r="B4">
        <v>7</v>
      </c>
      <c r="C4" s="161" t="s">
        <v>67</v>
      </c>
      <c r="D4" s="213">
        <v>1.252020421166679</v>
      </c>
      <c r="E4" s="214">
        <v>67785.14</v>
      </c>
      <c r="F4" s="215">
        <v>10110.582106073951</v>
      </c>
      <c r="G4" s="130">
        <f>D4*F4</f>
        <v>12658.655266686996</v>
      </c>
      <c r="H4" s="130">
        <f>$K$3*(E4/$E$3)</f>
        <v>1820.1350966265072</v>
      </c>
      <c r="I4" s="130">
        <f>G4+H4</f>
        <v>14478.790363313503</v>
      </c>
      <c r="J4" s="129">
        <f>I4/F4</f>
        <v>1.4320432010156312</v>
      </c>
      <c r="K4" s="128"/>
    </row>
    <row r="5" spans="1:11" ht="16">
      <c r="B5">
        <v>9</v>
      </c>
      <c r="C5" s="161" t="s">
        <v>240</v>
      </c>
      <c r="D5" s="213">
        <v>0.88761664853724165</v>
      </c>
      <c r="E5" s="214">
        <v>69281.960000000006</v>
      </c>
      <c r="F5" s="215">
        <v>16339.037639680257</v>
      </c>
      <c r="G5" s="130">
        <f t="shared" ref="G5:G37" si="0">D5*F5</f>
        <v>14502.801830056833</v>
      </c>
      <c r="H5" s="130">
        <f>$K$3*(E5/$E$3)</f>
        <v>1860.3270120718764</v>
      </c>
      <c r="I5" s="130">
        <f t="shared" ref="I5:I37" si="1">G5+H5</f>
        <v>16363.12884212871</v>
      </c>
      <c r="J5" s="129">
        <f t="shared" ref="J5:J37" si="2">I5/F5</f>
        <v>1.001474456634456</v>
      </c>
      <c r="K5" s="128"/>
    </row>
    <row r="6" spans="1:11" ht="16">
      <c r="B6">
        <v>37</v>
      </c>
      <c r="C6" s="161" t="s">
        <v>68</v>
      </c>
      <c r="D6" s="213">
        <v>0.95359553731290048</v>
      </c>
      <c r="E6" s="214">
        <v>206327.85</v>
      </c>
      <c r="F6" s="215">
        <v>33896.535018894676</v>
      </c>
      <c r="G6" s="130">
        <f t="shared" si="0"/>
        <v>32323.584524388414</v>
      </c>
      <c r="H6" s="130">
        <f t="shared" ref="H6:H37" si="3">$K$3*(E6/$E$3)</f>
        <v>5540.2195997011959</v>
      </c>
      <c r="I6" s="130">
        <f t="shared" si="1"/>
        <v>37863.804124089613</v>
      </c>
      <c r="J6" s="129">
        <f t="shared" si="2"/>
        <v>1.1170405501029381</v>
      </c>
      <c r="K6" s="128"/>
    </row>
    <row r="7" spans="1:11" ht="16">
      <c r="B7">
        <v>65</v>
      </c>
      <c r="C7" s="161" t="s">
        <v>69</v>
      </c>
      <c r="D7" s="213">
        <v>0.60639298481913573</v>
      </c>
      <c r="E7" s="214">
        <v>259027.63</v>
      </c>
      <c r="F7" s="215">
        <v>45792.506345934758</v>
      </c>
      <c r="G7" s="130">
        <f t="shared" si="0"/>
        <v>27768.254605460592</v>
      </c>
      <c r="H7" s="130">
        <f t="shared" si="3"/>
        <v>6955.2896159687089</v>
      </c>
      <c r="I7" s="130">
        <f t="shared" si="1"/>
        <v>34723.5442214293</v>
      </c>
      <c r="J7" s="129">
        <f t="shared" si="2"/>
        <v>0.75828005480009919</v>
      </c>
      <c r="K7" s="128"/>
    </row>
    <row r="8" spans="1:11" ht="16">
      <c r="B8">
        <v>71</v>
      </c>
      <c r="C8" s="161" t="s">
        <v>70</v>
      </c>
      <c r="D8" s="213">
        <v>0.93421074057538112</v>
      </c>
      <c r="E8" s="214">
        <v>804388.24</v>
      </c>
      <c r="F8" s="215">
        <v>117605.00389898289</v>
      </c>
      <c r="G8" s="130">
        <f t="shared" si="0"/>
        <v>109867.85778783938</v>
      </c>
      <c r="H8" s="130">
        <f t="shared" si="3"/>
        <v>21599.059424198669</v>
      </c>
      <c r="I8" s="130">
        <f t="shared" si="1"/>
        <v>131466.91721203807</v>
      </c>
      <c r="J8" s="129">
        <f t="shared" si="2"/>
        <v>1.1178683972066521</v>
      </c>
      <c r="K8" s="128"/>
    </row>
    <row r="9" spans="1:11" ht="16">
      <c r="B9">
        <v>86</v>
      </c>
      <c r="C9" s="161" t="s">
        <v>71</v>
      </c>
      <c r="D9" s="213">
        <v>0.71568987236239268</v>
      </c>
      <c r="E9" s="214">
        <v>254799.77</v>
      </c>
      <c r="F9" s="215">
        <v>42615.160897321679</v>
      </c>
      <c r="G9" s="130">
        <f t="shared" si="0"/>
        <v>30499.239063306981</v>
      </c>
      <c r="H9" s="130">
        <f t="shared" si="3"/>
        <v>6841.7650828686319</v>
      </c>
      <c r="I9" s="130">
        <f t="shared" si="1"/>
        <v>37341.004146175612</v>
      </c>
      <c r="J9" s="129">
        <f t="shared" si="2"/>
        <v>0.87623754926436181</v>
      </c>
      <c r="K9" s="128"/>
    </row>
    <row r="10" spans="1:11" ht="16">
      <c r="B10">
        <v>93</v>
      </c>
      <c r="C10" s="161" t="s">
        <v>72</v>
      </c>
      <c r="D10" s="213">
        <v>0.88185578133429221</v>
      </c>
      <c r="E10" s="214">
        <v>31322.12</v>
      </c>
      <c r="F10" s="215">
        <v>5439.4088349339563</v>
      </c>
      <c r="G10" s="130">
        <f t="shared" si="0"/>
        <v>4796.7741281273366</v>
      </c>
      <c r="H10" s="130">
        <f t="shared" si="3"/>
        <v>841.04701875288674</v>
      </c>
      <c r="I10" s="130">
        <f t="shared" si="1"/>
        <v>5637.8211468802238</v>
      </c>
      <c r="J10" s="129">
        <f t="shared" si="2"/>
        <v>1.0364768153980242</v>
      </c>
      <c r="K10" s="128"/>
    </row>
    <row r="11" spans="1:11" ht="16">
      <c r="B11">
        <v>103</v>
      </c>
      <c r="C11" s="161" t="s">
        <v>241</v>
      </c>
      <c r="D11" s="213">
        <v>0.91688511627777247</v>
      </c>
      <c r="E11" s="214">
        <v>58725.440000000002</v>
      </c>
      <c r="F11" s="215">
        <v>12171.526229728013</v>
      </c>
      <c r="G11" s="130">
        <f t="shared" si="0"/>
        <v>11159.891242422127</v>
      </c>
      <c r="H11" s="130">
        <f t="shared" si="3"/>
        <v>1576.8682399834854</v>
      </c>
      <c r="I11" s="130">
        <f t="shared" si="1"/>
        <v>12736.759482405612</v>
      </c>
      <c r="J11" s="129">
        <f t="shared" si="2"/>
        <v>1.0464389791394493</v>
      </c>
      <c r="K11" s="128"/>
    </row>
    <row r="12" spans="1:11" ht="16">
      <c r="B12">
        <v>104</v>
      </c>
      <c r="C12" s="161" t="s">
        <v>133</v>
      </c>
      <c r="D12" s="213">
        <v>0.3099417284079794</v>
      </c>
      <c r="E12" s="214">
        <v>116033.85</v>
      </c>
      <c r="F12" s="215">
        <v>1202.8301356091401</v>
      </c>
      <c r="G12" s="130">
        <f t="shared" si="0"/>
        <v>372.80725121190113</v>
      </c>
      <c r="H12" s="130">
        <f t="shared" si="3"/>
        <v>3115.6870485433187</v>
      </c>
      <c r="I12" s="130">
        <f t="shared" si="1"/>
        <v>3488.4942997552198</v>
      </c>
      <c r="J12" s="129">
        <f t="shared" si="2"/>
        <v>2.9002385261893759</v>
      </c>
      <c r="K12" s="128"/>
    </row>
    <row r="13" spans="1:11" ht="16">
      <c r="B13">
        <v>132</v>
      </c>
      <c r="C13" s="161" t="s">
        <v>73</v>
      </c>
      <c r="D13" s="213">
        <v>0.71839763863509454</v>
      </c>
      <c r="E13" s="214">
        <v>370321.55</v>
      </c>
      <c r="F13" s="215">
        <v>34827.272457557301</v>
      </c>
      <c r="G13" s="130">
        <f t="shared" si="0"/>
        <v>25019.83029361023</v>
      </c>
      <c r="H13" s="130">
        <f t="shared" si="3"/>
        <v>9943.7022656016925</v>
      </c>
      <c r="I13" s="130">
        <f t="shared" si="1"/>
        <v>34963.532559211919</v>
      </c>
      <c r="J13" s="129">
        <f t="shared" si="2"/>
        <v>1.0039124540062869</v>
      </c>
      <c r="K13" s="128"/>
    </row>
    <row r="14" spans="1:11" ht="16">
      <c r="B14">
        <v>133</v>
      </c>
      <c r="C14" s="161" t="s">
        <v>74</v>
      </c>
      <c r="D14" s="213">
        <v>0.83837425211471051</v>
      </c>
      <c r="E14" s="214">
        <v>86079.27</v>
      </c>
      <c r="F14" s="215">
        <v>24623.539699842499</v>
      </c>
      <c r="G14" s="130">
        <f t="shared" si="0"/>
        <v>20643.741680272338</v>
      </c>
      <c r="H14" s="130">
        <f t="shared" si="3"/>
        <v>2311.3605787196016</v>
      </c>
      <c r="I14" s="130">
        <f t="shared" si="1"/>
        <v>22955.102258991941</v>
      </c>
      <c r="J14" s="129">
        <f t="shared" si="2"/>
        <v>0.93224217715289615</v>
      </c>
      <c r="K14" s="128"/>
    </row>
    <row r="15" spans="1:11" ht="16">
      <c r="B15">
        <v>138</v>
      </c>
      <c r="C15" s="161" t="s">
        <v>242</v>
      </c>
      <c r="D15" s="213">
        <v>1.25024008780354</v>
      </c>
      <c r="E15" s="214">
        <v>45818.649999999987</v>
      </c>
      <c r="F15" s="215">
        <v>6262.1700031152886</v>
      </c>
      <c r="G15" s="130">
        <f t="shared" si="0"/>
        <v>7829.215974535553</v>
      </c>
      <c r="H15" s="130">
        <f t="shared" si="3"/>
        <v>1230.3011094326293</v>
      </c>
      <c r="I15" s="130">
        <f t="shared" si="1"/>
        <v>9059.5170839681814</v>
      </c>
      <c r="J15" s="129">
        <f t="shared" si="2"/>
        <v>1.4467057073604319</v>
      </c>
      <c r="K15" s="128"/>
    </row>
    <row r="16" spans="1:11" ht="16">
      <c r="B16">
        <v>164</v>
      </c>
      <c r="C16" s="161" t="s">
        <v>243</v>
      </c>
      <c r="D16" s="213">
        <v>0.83864517732176502</v>
      </c>
      <c r="E16" s="214">
        <v>54643.02</v>
      </c>
      <c r="F16" s="215">
        <v>21810.919344914884</v>
      </c>
      <c r="G16" s="130">
        <f t="shared" si="0"/>
        <v>18291.622321566858</v>
      </c>
      <c r="H16" s="130">
        <f t="shared" si="3"/>
        <v>1467.2489942141326</v>
      </c>
      <c r="I16" s="130">
        <f t="shared" si="1"/>
        <v>19758.871315780991</v>
      </c>
      <c r="J16" s="129">
        <f t="shared" si="2"/>
        <v>0.9059164817088593</v>
      </c>
      <c r="K16" s="128"/>
    </row>
    <row r="17" spans="2:14" ht="16">
      <c r="B17">
        <v>173</v>
      </c>
      <c r="C17" s="161" t="s">
        <v>75</v>
      </c>
      <c r="D17" s="213">
        <v>0.89129609751260575</v>
      </c>
      <c r="E17" s="214">
        <v>82437.210000000006</v>
      </c>
      <c r="F17" s="215">
        <v>8488.4986944661323</v>
      </c>
      <c r="G17" s="130">
        <f t="shared" si="0"/>
        <v>7565.7657601185128</v>
      </c>
      <c r="H17" s="130">
        <f t="shared" si="3"/>
        <v>2213.5656751460524</v>
      </c>
      <c r="I17" s="130">
        <f t="shared" si="1"/>
        <v>9779.3314352645648</v>
      </c>
      <c r="J17" s="129">
        <f t="shared" si="2"/>
        <v>1.1520684383965281</v>
      </c>
      <c r="K17" s="128"/>
    </row>
    <row r="18" spans="2:14" ht="16">
      <c r="B18">
        <v>197</v>
      </c>
      <c r="C18" s="161" t="s">
        <v>76</v>
      </c>
      <c r="D18" s="213">
        <v>0.50560403878295324</v>
      </c>
      <c r="E18" s="214">
        <v>522408.36</v>
      </c>
      <c r="F18" s="215">
        <v>56337.047576466153</v>
      </c>
      <c r="G18" s="130">
        <f t="shared" si="0"/>
        <v>28484.238787768674</v>
      </c>
      <c r="H18" s="130">
        <f t="shared" si="3"/>
        <v>14027.466651350063</v>
      </c>
      <c r="I18" s="130">
        <f t="shared" si="1"/>
        <v>42511.705439118741</v>
      </c>
      <c r="J18" s="129">
        <f t="shared" si="2"/>
        <v>0.75459590567676971</v>
      </c>
      <c r="K18" s="128"/>
    </row>
    <row r="19" spans="2:14" ht="16">
      <c r="B19">
        <v>215</v>
      </c>
      <c r="C19" s="161" t="s">
        <v>77</v>
      </c>
      <c r="D19" s="213">
        <v>0.88760010275434253</v>
      </c>
      <c r="E19" s="214">
        <v>1952989.53</v>
      </c>
      <c r="F19" s="215">
        <v>255637.36792465212</v>
      </c>
      <c r="G19" s="130">
        <f t="shared" si="0"/>
        <v>226903.75403777088</v>
      </c>
      <c r="H19" s="130">
        <f t="shared" si="3"/>
        <v>52440.767798032241</v>
      </c>
      <c r="I19" s="130">
        <f t="shared" si="1"/>
        <v>279344.52183580311</v>
      </c>
      <c r="J19" s="129">
        <f t="shared" si="2"/>
        <v>1.0927374354681143</v>
      </c>
      <c r="K19" s="128"/>
    </row>
    <row r="20" spans="2:14" ht="16">
      <c r="B20">
        <v>227</v>
      </c>
      <c r="C20" s="161" t="s">
        <v>78</v>
      </c>
      <c r="D20" s="213">
        <v>0.77364434092862733</v>
      </c>
      <c r="E20" s="214">
        <v>2182028.2400000002</v>
      </c>
      <c r="F20" s="215">
        <v>325788.71389070386</v>
      </c>
      <c r="G20" s="130">
        <f t="shared" si="0"/>
        <v>252044.59483995874</v>
      </c>
      <c r="H20" s="130">
        <f t="shared" si="3"/>
        <v>58590.808862446371</v>
      </c>
      <c r="I20" s="130">
        <f t="shared" si="1"/>
        <v>310635.40370240511</v>
      </c>
      <c r="J20" s="129">
        <f t="shared" si="2"/>
        <v>0.95348730774822843</v>
      </c>
      <c r="K20" s="128"/>
    </row>
    <row r="21" spans="2:14" ht="16">
      <c r="B21">
        <v>238</v>
      </c>
      <c r="C21" s="161" t="s">
        <v>79</v>
      </c>
      <c r="D21" s="213">
        <v>0.63203619648567644</v>
      </c>
      <c r="E21" s="214">
        <v>114319.88</v>
      </c>
      <c r="F21" s="215">
        <v>11596.357460740726</v>
      </c>
      <c r="G21" s="130">
        <f t="shared" si="0"/>
        <v>7329.3176625748656</v>
      </c>
      <c r="H21" s="130">
        <f t="shared" si="3"/>
        <v>3069.6643221527715</v>
      </c>
      <c r="I21" s="130">
        <f t="shared" si="1"/>
        <v>10398.981984727638</v>
      </c>
      <c r="J21" s="129">
        <f t="shared" si="2"/>
        <v>0.89674555306985115</v>
      </c>
      <c r="K21" s="128"/>
    </row>
    <row r="22" spans="2:14" ht="16">
      <c r="B22">
        <v>249</v>
      </c>
      <c r="C22" s="161" t="s">
        <v>80</v>
      </c>
      <c r="D22" s="213">
        <v>0.55727933927456741</v>
      </c>
      <c r="E22" s="214">
        <v>782374.27999999991</v>
      </c>
      <c r="F22" s="215">
        <v>110515.23468895585</v>
      </c>
      <c r="G22" s="130">
        <f t="shared" si="0"/>
        <v>61587.856967235071</v>
      </c>
      <c r="H22" s="130">
        <f t="shared" si="3"/>
        <v>21007.950794612119</v>
      </c>
      <c r="I22" s="130">
        <f t="shared" si="1"/>
        <v>82595.807761847187</v>
      </c>
      <c r="J22" s="129">
        <f t="shared" si="2"/>
        <v>0.74737033309762546</v>
      </c>
      <c r="K22" s="128"/>
    </row>
    <row r="23" spans="2:14" ht="16">
      <c r="B23">
        <v>251</v>
      </c>
      <c r="C23" s="161" t="s">
        <v>199</v>
      </c>
      <c r="D23" s="213">
        <v>0.99646323204399012</v>
      </c>
      <c r="E23" s="214">
        <v>78874.94</v>
      </c>
      <c r="F23" s="215">
        <v>15301.248072314989</v>
      </c>
      <c r="G23" s="130">
        <f t="shared" si="0"/>
        <v>15247.131108445868</v>
      </c>
      <c r="H23" s="130">
        <f t="shared" si="3"/>
        <v>2117.9132555942197</v>
      </c>
      <c r="I23" s="130">
        <f t="shared" si="1"/>
        <v>17365.044364040088</v>
      </c>
      <c r="J23" s="129">
        <f t="shared" si="2"/>
        <v>1.1348776440961825</v>
      </c>
      <c r="K23" s="128"/>
    </row>
    <row r="24" spans="2:14" ht="16">
      <c r="B24">
        <v>257</v>
      </c>
      <c r="C24" s="161" t="s">
        <v>81</v>
      </c>
      <c r="D24" s="213">
        <v>0.58150221244580169</v>
      </c>
      <c r="E24" s="214">
        <v>124177.48</v>
      </c>
      <c r="F24" s="215">
        <v>25651.278677298593</v>
      </c>
      <c r="G24" s="130">
        <f t="shared" si="0"/>
        <v>14916.275302912949</v>
      </c>
      <c r="H24" s="130">
        <f t="shared" si="3"/>
        <v>3334.3560190129601</v>
      </c>
      <c r="I24" s="130">
        <f t="shared" si="1"/>
        <v>18250.63132192591</v>
      </c>
      <c r="J24" s="129">
        <f t="shared" si="2"/>
        <v>0.71149011912913862</v>
      </c>
      <c r="K24" s="128"/>
    </row>
    <row r="25" spans="2:14" ht="16">
      <c r="B25">
        <v>269</v>
      </c>
      <c r="C25" s="161" t="s">
        <v>82</v>
      </c>
      <c r="D25" s="213">
        <v>0.72633608970417196</v>
      </c>
      <c r="E25" s="214">
        <v>2463844.5</v>
      </c>
      <c r="F25" s="215">
        <v>360397.05854680191</v>
      </c>
      <c r="G25" s="130">
        <f t="shared" si="0"/>
        <v>261769.39024576964</v>
      </c>
      <c r="H25" s="130">
        <f t="shared" si="3"/>
        <v>66158.008187047904</v>
      </c>
      <c r="I25" s="130">
        <f t="shared" si="1"/>
        <v>327927.39843281754</v>
      </c>
      <c r="J25" s="129">
        <f t="shared" si="2"/>
        <v>0.90990586814190721</v>
      </c>
      <c r="K25" s="128"/>
    </row>
    <row r="26" spans="2:14" ht="16">
      <c r="B26">
        <v>275</v>
      </c>
      <c r="C26" s="161" t="s">
        <v>83</v>
      </c>
      <c r="D26" s="213">
        <v>0.78776470643722241</v>
      </c>
      <c r="E26" s="214">
        <v>119740.55</v>
      </c>
      <c r="F26" s="215">
        <v>19820.48208306633</v>
      </c>
      <c r="G26" s="130">
        <f t="shared" si="0"/>
        <v>15613.876249610974</v>
      </c>
      <c r="H26" s="130">
        <f t="shared" si="3"/>
        <v>3215.2176353749674</v>
      </c>
      <c r="I26" s="130">
        <f t="shared" si="1"/>
        <v>18829.093884985941</v>
      </c>
      <c r="J26" s="129">
        <f t="shared" si="2"/>
        <v>0.94998163042021144</v>
      </c>
      <c r="K26" s="128"/>
    </row>
    <row r="27" spans="2:14" ht="16">
      <c r="B27">
        <v>295</v>
      </c>
      <c r="C27" s="161" t="s">
        <v>84</v>
      </c>
      <c r="D27" s="213">
        <v>0.86054285651874041</v>
      </c>
      <c r="E27" s="214">
        <v>106724.68</v>
      </c>
      <c r="F27" s="215">
        <v>20455.812401855059</v>
      </c>
      <c r="G27" s="130">
        <f t="shared" si="0"/>
        <v>17603.103236703828</v>
      </c>
      <c r="H27" s="130">
        <f t="shared" si="3"/>
        <v>2865.7215393260681</v>
      </c>
      <c r="I27" s="130">
        <f t="shared" si="1"/>
        <v>20468.824776029895</v>
      </c>
      <c r="J27" s="129">
        <f t="shared" si="2"/>
        <v>1.0006361211140975</v>
      </c>
      <c r="K27" s="128"/>
    </row>
    <row r="28" spans="2:14" ht="16">
      <c r="B28">
        <v>311</v>
      </c>
      <c r="C28" s="161" t="s">
        <v>85</v>
      </c>
      <c r="D28" s="213">
        <v>0.93658719062837603</v>
      </c>
      <c r="E28" s="214">
        <v>304680.64</v>
      </c>
      <c r="F28" s="215">
        <v>72455.656919768197</v>
      </c>
      <c r="G28" s="130">
        <f t="shared" si="0"/>
        <v>67861.040159619151</v>
      </c>
      <c r="H28" s="130">
        <f t="shared" si="3"/>
        <v>8181.1430370524586</v>
      </c>
      <c r="I28" s="130">
        <f t="shared" si="1"/>
        <v>76042.183196671613</v>
      </c>
      <c r="J28" s="129">
        <f t="shared" si="2"/>
        <v>1.0494996033349731</v>
      </c>
      <c r="K28" s="128"/>
    </row>
    <row r="29" spans="2:14" ht="16">
      <c r="B29" s="192">
        <v>319</v>
      </c>
      <c r="C29" s="216" t="s">
        <v>246</v>
      </c>
      <c r="D29" s="222">
        <v>0.925542684399286</v>
      </c>
      <c r="E29" s="217">
        <v>573724.43999999994</v>
      </c>
      <c r="F29" s="218">
        <v>133093.63870133</v>
      </c>
      <c r="G29" s="219">
        <f t="shared" ref="G29" si="4">D29*F29</f>
        <v>123183.84364009766</v>
      </c>
      <c r="H29" s="219">
        <f t="shared" ref="H29" si="5">$K$3*(E29/$E$3)</f>
        <v>15405.38219787388</v>
      </c>
      <c r="I29" s="219">
        <f t="shared" ref="I29" si="6">G29+H29</f>
        <v>138589.22583797155</v>
      </c>
      <c r="J29" s="220">
        <f t="shared" ref="J29" si="7">I29/F29</f>
        <v>1.0412911329967767</v>
      </c>
      <c r="K29" s="128"/>
      <c r="M29" s="223"/>
    </row>
    <row r="30" spans="2:14" ht="16">
      <c r="B30">
        <v>343</v>
      </c>
      <c r="C30" s="161" t="s">
        <v>86</v>
      </c>
      <c r="D30" s="213">
        <v>0.85937953284570989</v>
      </c>
      <c r="E30" s="214">
        <v>20313.12</v>
      </c>
      <c r="F30" s="215">
        <v>4925.903761673173</v>
      </c>
      <c r="G30" s="130">
        <f>D30*F30</f>
        <v>4233.220873549616</v>
      </c>
      <c r="H30" s="130">
        <f t="shared" si="3"/>
        <v>545.43846385779887</v>
      </c>
      <c r="I30" s="130">
        <f t="shared" si="1"/>
        <v>4778.6593374074146</v>
      </c>
      <c r="J30" s="129">
        <f t="shared" si="2"/>
        <v>0.97010814027439618</v>
      </c>
      <c r="K30" s="128"/>
      <c r="M30" s="224"/>
      <c r="N30" s="224"/>
    </row>
    <row r="31" spans="2:14" ht="16">
      <c r="B31">
        <v>354</v>
      </c>
      <c r="C31" s="161" t="s">
        <v>87</v>
      </c>
      <c r="D31" s="213">
        <v>0.62889987212364817</v>
      </c>
      <c r="E31" s="214">
        <v>866881.99</v>
      </c>
      <c r="F31" s="215">
        <v>80045.8051289102</v>
      </c>
      <c r="G31" s="130">
        <f t="shared" si="0"/>
        <v>50340.796609606085</v>
      </c>
      <c r="H31" s="130">
        <f t="shared" si="3"/>
        <v>23277.112574119175</v>
      </c>
      <c r="I31" s="130">
        <f t="shared" si="1"/>
        <v>73617.909183725264</v>
      </c>
      <c r="J31" s="129">
        <f t="shared" si="2"/>
        <v>0.91969727914119803</v>
      </c>
      <c r="K31" s="128"/>
    </row>
    <row r="32" spans="2:14" ht="16">
      <c r="B32">
        <v>433</v>
      </c>
      <c r="C32" s="161" t="s">
        <v>244</v>
      </c>
      <c r="D32" s="213">
        <v>0.87433985930004054</v>
      </c>
      <c r="E32" s="214">
        <v>328695.40999999997</v>
      </c>
      <c r="F32" s="215">
        <v>55503.663094984469</v>
      </c>
      <c r="G32" s="130">
        <f t="shared" si="0"/>
        <v>48529.064981105577</v>
      </c>
      <c r="H32" s="130">
        <f t="shared" si="3"/>
        <v>8825.9764874873654</v>
      </c>
      <c r="I32" s="130">
        <f t="shared" si="1"/>
        <v>57355.041468592943</v>
      </c>
      <c r="J32" s="129">
        <f t="shared" si="2"/>
        <v>1.0333559673429153</v>
      </c>
      <c r="K32" s="128"/>
    </row>
    <row r="33" spans="2:11" ht="16">
      <c r="B33">
        <v>464</v>
      </c>
      <c r="C33" s="161" t="s">
        <v>88</v>
      </c>
      <c r="D33" s="213">
        <v>0.88121046127572944</v>
      </c>
      <c r="E33" s="214">
        <v>89349.65</v>
      </c>
      <c r="F33" s="215">
        <v>17668.615091952375</v>
      </c>
      <c r="G33" s="130">
        <f t="shared" si="0"/>
        <v>15569.768455282667</v>
      </c>
      <c r="H33" s="130">
        <f t="shared" si="3"/>
        <v>2399.1753035590777</v>
      </c>
      <c r="I33" s="130">
        <f t="shared" si="1"/>
        <v>17968.943758841746</v>
      </c>
      <c r="J33" s="129">
        <f t="shared" si="2"/>
        <v>1.0169978611977439</v>
      </c>
      <c r="K33" s="128"/>
    </row>
    <row r="34" spans="2:11" ht="16">
      <c r="B34">
        <v>503</v>
      </c>
      <c r="C34" s="161" t="s">
        <v>89</v>
      </c>
      <c r="D34" s="213">
        <v>0.70371992082538004</v>
      </c>
      <c r="E34" s="214">
        <v>1131815.0900000001</v>
      </c>
      <c r="F34" s="215">
        <v>215342.75890486775</v>
      </c>
      <c r="G34" s="130">
        <f t="shared" si="0"/>
        <v>151540.98924685243</v>
      </c>
      <c r="H34" s="130">
        <f t="shared" si="3"/>
        <v>30390.97312774583</v>
      </c>
      <c r="I34" s="130">
        <f t="shared" si="1"/>
        <v>181931.96237459825</v>
      </c>
      <c r="J34" s="129">
        <f t="shared" si="2"/>
        <v>0.84484829348253399</v>
      </c>
      <c r="K34" s="128"/>
    </row>
    <row r="35" spans="2:11" ht="16">
      <c r="B35">
        <v>511</v>
      </c>
      <c r="C35" s="161" t="s">
        <v>90</v>
      </c>
      <c r="D35" s="213">
        <v>0.80090346267309576</v>
      </c>
      <c r="E35" s="214">
        <v>2381822.4</v>
      </c>
      <c r="F35" s="215">
        <v>346645.24180148146</v>
      </c>
      <c r="G35" s="130">
        <f t="shared" si="0"/>
        <v>277629.37447795906</v>
      </c>
      <c r="H35" s="130">
        <f t="shared" si="3"/>
        <v>63955.588852824956</v>
      </c>
      <c r="I35" s="130">
        <f t="shared" si="1"/>
        <v>341584.963330784</v>
      </c>
      <c r="J35" s="129">
        <f t="shared" si="2"/>
        <v>0.98540214068885035</v>
      </c>
      <c r="K35" s="128"/>
    </row>
    <row r="36" spans="2:11" ht="16">
      <c r="B36">
        <v>566</v>
      </c>
      <c r="C36" s="161" t="s">
        <v>200</v>
      </c>
      <c r="D36" s="213">
        <v>0.98015495151201559</v>
      </c>
      <c r="E36" s="214">
        <v>2149799.14</v>
      </c>
      <c r="F36" s="215">
        <v>313906.7596926394</v>
      </c>
      <c r="G36" s="130">
        <f t="shared" si="0"/>
        <v>307677.26482583291</v>
      </c>
      <c r="H36" s="130">
        <f t="shared" si="3"/>
        <v>57725.408037978275</v>
      </c>
      <c r="I36" s="130">
        <f t="shared" si="1"/>
        <v>365402.6728638112</v>
      </c>
      <c r="J36" s="129">
        <f t="shared" si="2"/>
        <v>1.1640484366172739</v>
      </c>
      <c r="K36" s="128"/>
    </row>
    <row r="37" spans="2:11" ht="16">
      <c r="B37">
        <v>591</v>
      </c>
      <c r="C37" s="161" t="s">
        <v>91</v>
      </c>
      <c r="D37" s="213">
        <v>1.1718370482149061</v>
      </c>
      <c r="E37" s="214">
        <v>38597.15</v>
      </c>
      <c r="F37" s="215">
        <v>7020.9818555336278</v>
      </c>
      <c r="G37" s="130">
        <f t="shared" si="0"/>
        <v>8227.4466531589405</v>
      </c>
      <c r="H37" s="130">
        <f t="shared" si="3"/>
        <v>1036.3927454418151</v>
      </c>
      <c r="I37" s="130">
        <f t="shared" si="1"/>
        <v>9263.8393986007559</v>
      </c>
      <c r="J37" s="129">
        <f t="shared" si="2"/>
        <v>1.31945069638649</v>
      </c>
      <c r="K37" s="128"/>
    </row>
    <row r="38" spans="2:11" ht="16">
      <c r="B38">
        <v>611</v>
      </c>
      <c r="C38" s="161" t="s">
        <v>92</v>
      </c>
      <c r="D38" s="213">
        <v>0.88736949899215944</v>
      </c>
      <c r="E38" s="214">
        <v>2089805.14</v>
      </c>
      <c r="F38" s="215">
        <v>411763.12544983655</v>
      </c>
      <c r="G38" s="130">
        <f t="shared" ref="G38:G45" si="8">D38*F38</f>
        <v>365386.03833386715</v>
      </c>
      <c r="H38" s="130">
        <f t="shared" ref="H38:H45" si="9">$K$3*(E38/$E$3)</f>
        <v>56114.477014054573</v>
      </c>
      <c r="I38" s="130">
        <f t="shared" ref="I38:I45" si="10">G38+H38</f>
        <v>421500.51534792176</v>
      </c>
      <c r="J38" s="129">
        <f t="shared" ref="J38:J45" si="11">I38/F38</f>
        <v>1.0236480376610884</v>
      </c>
      <c r="K38" s="128"/>
    </row>
    <row r="39" spans="2:11" ht="16">
      <c r="B39">
        <v>624</v>
      </c>
      <c r="C39" s="161" t="s">
        <v>201</v>
      </c>
      <c r="D39" s="213">
        <v>0.81877880387611934</v>
      </c>
      <c r="E39" s="214">
        <v>3556624.1</v>
      </c>
      <c r="F39" s="215">
        <v>579098.62236917694</v>
      </c>
      <c r="G39" s="130">
        <f t="shared" si="8"/>
        <v>474153.6773497432</v>
      </c>
      <c r="H39" s="130">
        <f t="shared" si="9"/>
        <v>95500.818467257937</v>
      </c>
      <c r="I39" s="130">
        <f t="shared" si="10"/>
        <v>569654.49581700109</v>
      </c>
      <c r="J39" s="129">
        <f t="shared" si="11"/>
        <v>0.98369167843373806</v>
      </c>
      <c r="K39" s="128"/>
    </row>
    <row r="40" spans="2:11" ht="16">
      <c r="B40">
        <v>625</v>
      </c>
      <c r="C40" s="161" t="s">
        <v>245</v>
      </c>
      <c r="D40" s="213">
        <v>0.91821956446537634</v>
      </c>
      <c r="E40" s="214">
        <v>138618.46</v>
      </c>
      <c r="F40" s="215">
        <v>15688.928208599702</v>
      </c>
      <c r="G40" s="130">
        <f t="shared" si="8"/>
        <v>14405.880826628976</v>
      </c>
      <c r="H40" s="130">
        <f t="shared" si="9"/>
        <v>3722.1185068927734</v>
      </c>
      <c r="I40" s="130">
        <f t="shared" si="10"/>
        <v>18127.999333521751</v>
      </c>
      <c r="J40" s="129">
        <f t="shared" si="11"/>
        <v>1.1554644837743027</v>
      </c>
      <c r="K40" s="128"/>
    </row>
    <row r="41" spans="2:11" ht="16">
      <c r="B41">
        <v>675</v>
      </c>
      <c r="C41" s="161" t="s">
        <v>93</v>
      </c>
      <c r="D41" s="213">
        <v>0.93319785598265514</v>
      </c>
      <c r="E41" s="214">
        <v>7722837.7400000002</v>
      </c>
      <c r="F41" s="215">
        <v>1310396.472172762</v>
      </c>
      <c r="G41" s="130">
        <f t="shared" si="8"/>
        <v>1222859.1783188565</v>
      </c>
      <c r="H41" s="130">
        <f t="shared" si="9"/>
        <v>207370.05214012595</v>
      </c>
      <c r="I41" s="130">
        <f t="shared" si="10"/>
        <v>1430229.2304589825</v>
      </c>
      <c r="J41" s="129">
        <f t="shared" si="11"/>
        <v>1.0914477113079573</v>
      </c>
      <c r="K41" s="128"/>
    </row>
    <row r="42" spans="2:11" ht="16">
      <c r="B42">
        <v>699</v>
      </c>
      <c r="C42" s="161" t="s">
        <v>94</v>
      </c>
      <c r="D42" s="213">
        <v>0.92117661528584804</v>
      </c>
      <c r="E42" s="214">
        <v>1018836.49</v>
      </c>
      <c r="F42" s="215">
        <v>174262.2582321341</v>
      </c>
      <c r="G42" s="130">
        <f t="shared" si="8"/>
        <v>160526.3172103457</v>
      </c>
      <c r="H42" s="130">
        <f t="shared" si="9"/>
        <v>27357.324233198626</v>
      </c>
      <c r="I42" s="130">
        <f t="shared" si="10"/>
        <v>187883.64144354433</v>
      </c>
      <c r="J42" s="129">
        <f t="shared" si="11"/>
        <v>1.0781659973283786</v>
      </c>
      <c r="K42" s="128"/>
    </row>
    <row r="43" spans="2:11" ht="16">
      <c r="B43">
        <v>743</v>
      </c>
      <c r="C43" s="161" t="s">
        <v>202</v>
      </c>
      <c r="D43" s="213">
        <v>0.24599561799808409</v>
      </c>
      <c r="E43" s="214">
        <v>75076.33</v>
      </c>
      <c r="F43" s="215">
        <v>101739.38287063777</v>
      </c>
      <c r="G43" s="130">
        <f t="shared" si="8"/>
        <v>25027.442364006227</v>
      </c>
      <c r="H43" s="130">
        <f t="shared" si="9"/>
        <v>2015.9147441299606</v>
      </c>
      <c r="I43" s="130">
        <f t="shared" si="10"/>
        <v>27043.357108136188</v>
      </c>
      <c r="J43" s="129">
        <f t="shared" si="11"/>
        <v>0.26581011546454902</v>
      </c>
      <c r="K43" s="128"/>
    </row>
    <row r="44" spans="2:11" ht="16">
      <c r="B44">
        <v>753</v>
      </c>
      <c r="C44" s="161" t="s">
        <v>95</v>
      </c>
      <c r="D44" s="213">
        <v>0.35936628783198699</v>
      </c>
      <c r="E44" s="214">
        <v>31649.360000000001</v>
      </c>
      <c r="F44" s="215">
        <v>26452.983763780838</v>
      </c>
      <c r="G44" s="130">
        <f t="shared" si="8"/>
        <v>9506.3105772697436</v>
      </c>
      <c r="H44" s="130">
        <f t="shared" si="9"/>
        <v>849.83391524701597</v>
      </c>
      <c r="I44" s="130">
        <f t="shared" si="10"/>
        <v>10356.14449251676</v>
      </c>
      <c r="J44" s="129">
        <f t="shared" si="11"/>
        <v>0.39149249041222678</v>
      </c>
      <c r="K44" s="128"/>
    </row>
    <row r="45" spans="2:11" ht="16">
      <c r="B45">
        <v>852</v>
      </c>
      <c r="C45" s="161" t="s">
        <v>96</v>
      </c>
      <c r="D45" s="213">
        <v>0.86537382532107587</v>
      </c>
      <c r="E45" s="214">
        <v>94199.67</v>
      </c>
      <c r="F45" s="215">
        <v>30512.876827986383</v>
      </c>
      <c r="G45" s="130">
        <f t="shared" si="8"/>
        <v>26405.044942185392</v>
      </c>
      <c r="H45" s="130">
        <f t="shared" si="9"/>
        <v>2529.4057880183636</v>
      </c>
      <c r="I45" s="130">
        <f t="shared" si="10"/>
        <v>28934.450730203756</v>
      </c>
      <c r="J45" s="129">
        <f t="shared" si="11"/>
        <v>0.94827016453804525</v>
      </c>
      <c r="K45" s="128"/>
    </row>
    <row r="46" spans="2:11" ht="16">
      <c r="B46" s="161"/>
      <c r="C46" s="161"/>
      <c r="D46" s="162"/>
      <c r="E46" s="163"/>
      <c r="F46" s="164"/>
      <c r="G46" s="130"/>
      <c r="H46" s="130"/>
      <c r="I46" s="130"/>
      <c r="J46" s="129"/>
    </row>
    <row r="47" spans="2:11" ht="16">
      <c r="B47" s="161"/>
      <c r="C47" s="161"/>
      <c r="D47" s="162"/>
      <c r="E47" s="163"/>
      <c r="F47" s="164"/>
      <c r="G47" s="130"/>
      <c r="H47" s="130"/>
      <c r="I47" s="130"/>
      <c r="J47" s="129"/>
    </row>
    <row r="48" spans="2:11" ht="16">
      <c r="B48" s="161"/>
      <c r="C48" s="161"/>
      <c r="D48" s="162"/>
      <c r="E48" s="163"/>
      <c r="F48" s="164"/>
      <c r="G48" s="130"/>
      <c r="H48" s="130"/>
      <c r="I48" s="130"/>
      <c r="J48" s="129"/>
    </row>
    <row r="49" spans="2:10" ht="16">
      <c r="B49" s="161"/>
      <c r="C49" s="161"/>
      <c r="D49" s="162"/>
      <c r="E49" s="163"/>
      <c r="F49" s="164"/>
      <c r="G49" s="130"/>
      <c r="H49" s="130"/>
      <c r="I49" s="130"/>
      <c r="J49" s="12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5F39-85D4-49AD-A927-2BC92869B5AE}">
  <sheetPr>
    <tabColor theme="8" tint="0.39997558519241921"/>
  </sheetPr>
  <dimension ref="A2:E10"/>
  <sheetViews>
    <sheetView workbookViewId="0">
      <selection activeCell="F14" sqref="F14"/>
    </sheetView>
  </sheetViews>
  <sheetFormatPr baseColWidth="10" defaultColWidth="11.453125" defaultRowHeight="14.5"/>
  <cols>
    <col min="1" max="1" width="28.453125" bestFit="1" customWidth="1"/>
    <col min="2" max="2" width="12.453125" bestFit="1" customWidth="1"/>
    <col min="3" max="3" width="22.54296875" customWidth="1"/>
    <col min="4" max="4" width="14.54296875" customWidth="1"/>
  </cols>
  <sheetData>
    <row r="2" spans="1:5" ht="43.5">
      <c r="A2" t="s">
        <v>42</v>
      </c>
      <c r="B2" t="s">
        <v>15</v>
      </c>
      <c r="C2" s="152" t="s">
        <v>195</v>
      </c>
      <c r="D2" s="152" t="s">
        <v>184</v>
      </c>
      <c r="E2" s="153" t="s">
        <v>185</v>
      </c>
    </row>
    <row r="3" spans="1:5">
      <c r="A3" t="s">
        <v>186</v>
      </c>
      <c r="B3">
        <v>385663</v>
      </c>
      <c r="C3" s="151">
        <v>593.34</v>
      </c>
      <c r="D3" s="146">
        <f>B3/(SUM($B$3:$B$7))</f>
        <v>0.13099476582057057</v>
      </c>
      <c r="E3" s="27">
        <f>D3*C3</f>
        <v>77.724434351977351</v>
      </c>
    </row>
    <row r="4" spans="1:5">
      <c r="A4" t="s">
        <v>187</v>
      </c>
      <c r="B4">
        <v>1033146</v>
      </c>
      <c r="C4" s="151">
        <v>663.93</v>
      </c>
      <c r="D4" s="146">
        <f>B4/(SUM($B$3:$B$7))</f>
        <v>0.35091963275828686</v>
      </c>
      <c r="E4" s="27">
        <f>D4*C4</f>
        <v>232.98607177720939</v>
      </c>
    </row>
    <row r="5" spans="1:5">
      <c r="A5" t="s">
        <v>188</v>
      </c>
      <c r="B5">
        <v>472033</v>
      </c>
      <c r="C5" s="151">
        <v>351.58</v>
      </c>
      <c r="D5" s="146">
        <f>B5/(SUM($B$3:$B$7))</f>
        <v>0.1603313055558386</v>
      </c>
      <c r="E5" s="27">
        <f>D5*C5</f>
        <v>56.369280407321732</v>
      </c>
    </row>
    <row r="6" spans="1:5">
      <c r="A6" t="s">
        <v>189</v>
      </c>
      <c r="B6">
        <v>498352</v>
      </c>
      <c r="C6" s="151">
        <v>334.52</v>
      </c>
      <c r="D6" s="146">
        <f>B6/(SUM($B$3:$B$7))</f>
        <v>0.16927084925495312</v>
      </c>
      <c r="E6" s="27">
        <f>D6*C6</f>
        <v>56.624484492766911</v>
      </c>
    </row>
    <row r="7" spans="1:5">
      <c r="A7" t="s">
        <v>190</v>
      </c>
      <c r="B7">
        <v>554916</v>
      </c>
      <c r="C7" s="151">
        <v>546.28</v>
      </c>
      <c r="D7" s="146">
        <f>B7/(SUM($B$3:$B$7))</f>
        <v>0.18848344661035082</v>
      </c>
      <c r="E7" s="27">
        <f>D7*C7</f>
        <v>102.96473721430245</v>
      </c>
    </row>
    <row r="8" spans="1:5">
      <c r="E8" s="207">
        <f>SUM(E3:E7)</f>
        <v>526.66900824357788</v>
      </c>
    </row>
    <row r="9" spans="1:5">
      <c r="A9" t="s">
        <v>191</v>
      </c>
      <c r="B9" s="44">
        <v>2915449</v>
      </c>
    </row>
    <row r="10" spans="1:5">
      <c r="A10" t="s">
        <v>192</v>
      </c>
      <c r="B10" s="44">
        <v>28661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7BC2-0A23-42B2-80A6-8F1C755A03A4}">
  <sheetPr>
    <tabColor theme="8" tint="0.39997558519241921"/>
  </sheetPr>
  <dimension ref="A1:O29"/>
  <sheetViews>
    <sheetView workbookViewId="0">
      <selection activeCell="E18" sqref="E18"/>
    </sheetView>
  </sheetViews>
  <sheetFormatPr baseColWidth="10" defaultColWidth="11.453125" defaultRowHeight="14.5"/>
  <cols>
    <col min="2" max="2" width="12.6328125" bestFit="1" customWidth="1"/>
    <col min="4" max="4" width="12" bestFit="1" customWidth="1"/>
    <col min="5" max="6" width="12.6328125" bestFit="1" customWidth="1"/>
    <col min="10" max="10" width="12.6328125" bestFit="1" customWidth="1"/>
    <col min="11" max="11" width="11.54296875" bestFit="1" customWidth="1"/>
  </cols>
  <sheetData>
    <row r="1" spans="1:15">
      <c r="B1" t="s">
        <v>228</v>
      </c>
      <c r="M1" s="3"/>
    </row>
    <row r="2" spans="1:15" s="123" customFormat="1" ht="43.5">
      <c r="B2" s="123" t="s">
        <v>232</v>
      </c>
      <c r="C2" s="123" t="s">
        <v>233</v>
      </c>
      <c r="M2" s="3"/>
    </row>
    <row r="3" spans="1:15">
      <c r="A3">
        <v>2017</v>
      </c>
      <c r="B3" s="9">
        <v>4420592</v>
      </c>
      <c r="C3" s="9">
        <v>164416</v>
      </c>
      <c r="D3" s="209"/>
      <c r="E3" s="209"/>
      <c r="F3" s="9"/>
      <c r="J3" s="44"/>
      <c r="K3" s="44"/>
      <c r="M3" s="9"/>
      <c r="N3" s="25"/>
      <c r="O3" s="25"/>
    </row>
    <row r="4" spans="1:15">
      <c r="A4">
        <v>2018</v>
      </c>
      <c r="B4" s="9">
        <v>4842981</v>
      </c>
      <c r="C4" s="9">
        <v>201477</v>
      </c>
      <c r="D4" s="209"/>
      <c r="E4" s="209"/>
      <c r="F4" s="9"/>
      <c r="J4" s="44"/>
      <c r="K4" s="44"/>
      <c r="M4" s="9"/>
      <c r="N4" s="25"/>
      <c r="O4" s="25"/>
    </row>
    <row r="5" spans="1:15">
      <c r="A5">
        <v>2019</v>
      </c>
      <c r="B5" s="9">
        <v>5525211</v>
      </c>
      <c r="C5" s="9">
        <v>220931</v>
      </c>
      <c r="D5" s="209"/>
      <c r="E5" s="209"/>
      <c r="F5" s="9"/>
      <c r="J5" s="44"/>
      <c r="K5" s="44"/>
      <c r="M5" s="9"/>
      <c r="N5" s="25"/>
      <c r="O5" s="25"/>
    </row>
    <row r="6" spans="1:15">
      <c r="A6">
        <v>2020</v>
      </c>
      <c r="B6" s="9">
        <v>5845420</v>
      </c>
      <c r="C6" s="9">
        <v>245458</v>
      </c>
      <c r="D6" s="209"/>
      <c r="E6" s="209"/>
      <c r="F6" s="9"/>
      <c r="J6" s="44"/>
      <c r="K6" s="44"/>
      <c r="M6" s="9"/>
      <c r="N6" s="25"/>
      <c r="O6" s="25"/>
    </row>
    <row r="7" spans="1:15">
      <c r="A7">
        <v>2021</v>
      </c>
      <c r="B7" s="9">
        <v>6205903</v>
      </c>
      <c r="C7" s="9">
        <v>293211</v>
      </c>
      <c r="D7" s="209"/>
      <c r="E7" s="209"/>
      <c r="F7" s="9"/>
      <c r="J7" s="44"/>
      <c r="K7" s="44"/>
      <c r="M7" s="9"/>
      <c r="N7" s="25"/>
      <c r="O7" s="25"/>
    </row>
    <row r="8" spans="1:15">
      <c r="A8">
        <v>2022</v>
      </c>
      <c r="B8" s="9">
        <v>6351148</v>
      </c>
      <c r="C8" s="9">
        <v>323863</v>
      </c>
      <c r="D8" s="209"/>
      <c r="E8" s="209"/>
      <c r="F8" s="9"/>
      <c r="G8" s="189"/>
      <c r="J8" s="44"/>
      <c r="K8" s="44"/>
      <c r="M8" s="9"/>
      <c r="N8" s="25"/>
      <c r="O8" s="25"/>
    </row>
    <row r="9" spans="1:15">
      <c r="A9">
        <v>2023</v>
      </c>
      <c r="B9" s="9">
        <v>6536721</v>
      </c>
      <c r="C9" s="9">
        <v>373910</v>
      </c>
      <c r="D9" s="209"/>
      <c r="E9" s="209"/>
      <c r="F9" s="9"/>
      <c r="G9" s="189"/>
      <c r="J9" s="44"/>
      <c r="K9" s="44"/>
      <c r="M9" s="9"/>
      <c r="N9" s="25"/>
      <c r="O9" s="25"/>
    </row>
    <row r="12" spans="1:15">
      <c r="D12" s="122"/>
      <c r="M12" s="3"/>
    </row>
    <row r="13" spans="1:15">
      <c r="B13" s="9"/>
      <c r="D13" s="122"/>
      <c r="E13" s="44"/>
      <c r="F13" s="9"/>
      <c r="J13" s="44"/>
      <c r="K13" s="44"/>
      <c r="M13" s="9"/>
      <c r="N13" s="25"/>
      <c r="O13" s="25"/>
    </row>
    <row r="14" spans="1:15">
      <c r="B14" s="9"/>
      <c r="D14" s="211"/>
      <c r="E14" s="44"/>
      <c r="F14" s="9"/>
      <c r="J14" s="44"/>
      <c r="K14" s="44"/>
      <c r="M14" s="9"/>
      <c r="N14" s="25"/>
      <c r="O14" s="25"/>
    </row>
    <row r="15" spans="1:15">
      <c r="B15" s="185"/>
      <c r="C15" s="9"/>
      <c r="D15" s="211"/>
      <c r="E15" s="9"/>
      <c r="F15" s="9"/>
      <c r="J15" s="44"/>
      <c r="K15" s="44"/>
      <c r="M15" s="9"/>
      <c r="N15" s="25"/>
      <c r="O15" s="25"/>
    </row>
    <row r="16" spans="1:15">
      <c r="B16" s="205"/>
      <c r="C16" s="9"/>
      <c r="D16" s="211"/>
      <c r="E16" s="9"/>
      <c r="F16" s="9"/>
      <c r="J16" s="44"/>
      <c r="K16" s="44"/>
      <c r="M16" s="9"/>
      <c r="N16" s="25"/>
      <c r="O16" s="25"/>
    </row>
    <row r="17" spans="1:15">
      <c r="B17" s="205"/>
      <c r="C17" s="9"/>
      <c r="D17" s="211"/>
      <c r="E17" s="9"/>
      <c r="F17" s="9"/>
      <c r="J17" s="44"/>
      <c r="K17" s="44"/>
      <c r="M17" s="9"/>
      <c r="N17" s="25"/>
      <c r="O17" s="25"/>
    </row>
    <row r="18" spans="1:15">
      <c r="B18" s="205"/>
      <c r="C18" s="9"/>
      <c r="D18" s="211"/>
      <c r="E18" s="9"/>
      <c r="F18" s="9"/>
      <c r="J18" s="44"/>
      <c r="K18" s="44"/>
      <c r="M18" s="9"/>
      <c r="N18" s="25"/>
      <c r="O18" s="25"/>
    </row>
    <row r="19" spans="1:15">
      <c r="B19" s="205"/>
      <c r="C19" s="9"/>
      <c r="D19" s="211"/>
      <c r="E19" s="9"/>
      <c r="F19" s="9"/>
      <c r="J19" s="44"/>
      <c r="K19" s="44"/>
      <c r="M19" s="9"/>
      <c r="N19" s="25"/>
      <c r="O19" s="25"/>
    </row>
    <row r="20" spans="1:15">
      <c r="B20" s="205"/>
      <c r="C20" s="9"/>
      <c r="D20" s="212"/>
      <c r="E20" s="9"/>
      <c r="F20" s="9"/>
      <c r="G20" s="189"/>
      <c r="J20" s="44"/>
      <c r="K20" s="44"/>
      <c r="M20" s="9"/>
      <c r="N20" s="25"/>
      <c r="O20" s="25"/>
    </row>
    <row r="21" spans="1:15">
      <c r="B21" s="205"/>
      <c r="C21" s="9"/>
      <c r="D21" s="9"/>
      <c r="E21" s="9"/>
      <c r="F21" s="9"/>
      <c r="G21" s="189"/>
      <c r="J21" s="44"/>
      <c r="K21" s="44"/>
      <c r="M21" s="9"/>
      <c r="N21" s="25"/>
      <c r="O21" s="25"/>
    </row>
    <row r="22" spans="1:15">
      <c r="B22" s="206"/>
      <c r="C22" s="9"/>
      <c r="D22" s="9"/>
      <c r="E22" s="9"/>
      <c r="F22" s="9"/>
      <c r="G22" s="9"/>
    </row>
    <row r="23" spans="1:15">
      <c r="A23" s="9"/>
      <c r="C23" s="9"/>
      <c r="D23" s="9"/>
      <c r="E23" s="9"/>
      <c r="F23" s="9"/>
      <c r="G23" s="9"/>
    </row>
    <row r="24" spans="1:15">
      <c r="C24" s="9"/>
      <c r="D24" s="9"/>
      <c r="E24" s="9"/>
      <c r="F24" s="9"/>
      <c r="G24" s="9"/>
    </row>
    <row r="25" spans="1:15">
      <c r="E25" s="9"/>
      <c r="F25" s="9"/>
      <c r="G25" s="9"/>
    </row>
    <row r="26" spans="1:15">
      <c r="E26" s="9"/>
      <c r="F26" s="9"/>
      <c r="G26" s="9"/>
    </row>
    <row r="27" spans="1:15">
      <c r="E27" s="9"/>
      <c r="F27" s="9"/>
      <c r="G27" s="9"/>
    </row>
    <row r="28" spans="1:15">
      <c r="E28" s="9"/>
      <c r="F28" s="9"/>
      <c r="G28" s="9"/>
    </row>
    <row r="29" spans="1:15">
      <c r="E29" s="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25F5-6F3A-48D6-A7EC-A4ECDDCA0734}">
  <sheetPr>
    <tabColor theme="7" tint="0.79998168889431442"/>
  </sheetPr>
  <dimension ref="A1:C3"/>
  <sheetViews>
    <sheetView zoomScale="90" zoomScaleNormal="90" workbookViewId="0">
      <selection activeCell="B4" sqref="B4"/>
    </sheetView>
  </sheetViews>
  <sheetFormatPr baseColWidth="10" defaultColWidth="11.453125" defaultRowHeight="14.5"/>
  <cols>
    <col min="1" max="16384" width="11.453125" style="60"/>
  </cols>
  <sheetData>
    <row r="1" spans="1:3">
      <c r="B1" s="60" t="s">
        <v>246</v>
      </c>
      <c r="C1" s="60" t="s">
        <v>254</v>
      </c>
    </row>
    <row r="2" spans="1:3">
      <c r="A2"/>
      <c r="B2" t="s">
        <v>252</v>
      </c>
      <c r="C2" t="s">
        <v>253</v>
      </c>
    </row>
    <row r="3" spans="1:3">
      <c r="A3" t="s">
        <v>246</v>
      </c>
      <c r="B3">
        <v>0.90333950469166402</v>
      </c>
      <c r="C3">
        <v>1.9762732923168099E-2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1B02-16BC-4F72-824A-8CAC8AB15019}">
  <sheetPr>
    <tabColor theme="7" tint="0.79998168889431442"/>
  </sheetPr>
  <dimension ref="A1:Y446"/>
  <sheetViews>
    <sheetView workbookViewId="0">
      <pane xSplit="5" ySplit="1" topLeftCell="F293" activePane="bottomRight" state="frozen"/>
      <selection pane="topRight" activeCell="F1" sqref="F1"/>
      <selection pane="bottomLeft" activeCell="A2" sqref="A2"/>
      <selection pane="bottomRight" activeCell="Y316" sqref="Y316"/>
    </sheetView>
  </sheetViews>
  <sheetFormatPr baseColWidth="10" defaultColWidth="9.08984375" defaultRowHeight="14.5"/>
  <cols>
    <col min="5" max="5" width="33" bestFit="1" customWidth="1"/>
  </cols>
  <sheetData>
    <row r="1" spans="1:25" s="221" customFormat="1" ht="29">
      <c r="A1" s="221" t="s">
        <v>97</v>
      </c>
      <c r="B1" s="221" t="s">
        <v>98</v>
      </c>
      <c r="C1" s="221" t="s">
        <v>41</v>
      </c>
      <c r="D1" s="221" t="s">
        <v>99</v>
      </c>
      <c r="E1" s="221" t="s">
        <v>100</v>
      </c>
      <c r="F1" s="221" t="s">
        <v>101</v>
      </c>
      <c r="G1" s="221" t="s">
        <v>102</v>
      </c>
      <c r="H1" s="221" t="s">
        <v>103</v>
      </c>
      <c r="I1" s="221" t="s">
        <v>104</v>
      </c>
      <c r="J1" s="221" t="s">
        <v>105</v>
      </c>
      <c r="K1" s="221" t="s">
        <v>106</v>
      </c>
      <c r="L1" s="221" t="s">
        <v>107</v>
      </c>
      <c r="M1" s="221" t="s">
        <v>108</v>
      </c>
      <c r="N1" s="221" t="s">
        <v>109</v>
      </c>
      <c r="O1" s="221" t="s">
        <v>110</v>
      </c>
      <c r="P1" s="221" t="s">
        <v>111</v>
      </c>
      <c r="Q1" s="221" t="s">
        <v>112</v>
      </c>
      <c r="R1" s="221" t="s">
        <v>113</v>
      </c>
      <c r="S1" s="221" t="s">
        <v>114</v>
      </c>
      <c r="T1" s="221" t="s">
        <v>115</v>
      </c>
      <c r="U1" s="221" t="s">
        <v>116</v>
      </c>
      <c r="V1" s="221" t="s">
        <v>117</v>
      </c>
      <c r="W1" s="221" t="s">
        <v>118</v>
      </c>
      <c r="X1" s="221" t="s">
        <v>119</v>
      </c>
      <c r="Y1" s="221" t="s">
        <v>120</v>
      </c>
    </row>
    <row r="2" spans="1:25">
      <c r="A2">
        <v>925336637</v>
      </c>
      <c r="B2">
        <v>72019</v>
      </c>
      <c r="C2">
        <v>7</v>
      </c>
      <c r="D2">
        <v>2019</v>
      </c>
      <c r="E2" t="s">
        <v>67</v>
      </c>
      <c r="F2">
        <v>1756.2053571428571</v>
      </c>
      <c r="G2">
        <v>1896.701785714286</v>
      </c>
      <c r="H2">
        <v>0</v>
      </c>
      <c r="I2">
        <v>141.6318667795733</v>
      </c>
      <c r="J2">
        <v>0</v>
      </c>
      <c r="K2">
        <v>0</v>
      </c>
      <c r="L2">
        <v>0</v>
      </c>
      <c r="M2">
        <v>0</v>
      </c>
      <c r="N2">
        <v>3794.5390096367159</v>
      </c>
      <c r="O2">
        <v>0</v>
      </c>
      <c r="P2">
        <v>0</v>
      </c>
      <c r="Q2">
        <v>80968.67</v>
      </c>
      <c r="R2">
        <v>2647</v>
      </c>
      <c r="S2">
        <v>0</v>
      </c>
      <c r="T2">
        <v>13210.519821636721</v>
      </c>
      <c r="U2">
        <v>8489.5499999999993</v>
      </c>
      <c r="V2">
        <v>0</v>
      </c>
      <c r="W2">
        <v>8560.65</v>
      </c>
      <c r="X2">
        <v>62.08</v>
      </c>
      <c r="Y2">
        <v>1</v>
      </c>
    </row>
    <row r="3" spans="1:25">
      <c r="A3">
        <v>925336637</v>
      </c>
      <c r="B3">
        <v>72020</v>
      </c>
      <c r="C3">
        <v>7</v>
      </c>
      <c r="D3">
        <v>2020</v>
      </c>
      <c r="E3" t="s">
        <v>67</v>
      </c>
      <c r="F3">
        <v>1654.8818418766291</v>
      </c>
      <c r="G3">
        <v>1930.5117289313639</v>
      </c>
      <c r="H3">
        <v>0</v>
      </c>
      <c r="I3">
        <v>141.6318667795733</v>
      </c>
      <c r="J3">
        <v>0</v>
      </c>
      <c r="K3">
        <v>0</v>
      </c>
      <c r="L3">
        <v>0</v>
      </c>
      <c r="M3">
        <v>0</v>
      </c>
      <c r="N3">
        <v>3727.025437587567</v>
      </c>
      <c r="O3">
        <v>0</v>
      </c>
      <c r="P3">
        <v>0</v>
      </c>
      <c r="Q3">
        <v>76485.279999999999</v>
      </c>
      <c r="R3">
        <v>2702</v>
      </c>
      <c r="S3">
        <v>0</v>
      </c>
      <c r="T3">
        <v>12823.19484558757</v>
      </c>
      <c r="U3">
        <v>8489.5499999999993</v>
      </c>
      <c r="V3">
        <v>0</v>
      </c>
      <c r="W3">
        <v>8560.65</v>
      </c>
      <c r="X3">
        <v>62.08</v>
      </c>
      <c r="Y3">
        <v>1</v>
      </c>
    </row>
    <row r="4" spans="1:25">
      <c r="A4">
        <v>925336637</v>
      </c>
      <c r="B4">
        <v>72021</v>
      </c>
      <c r="C4">
        <v>7</v>
      </c>
      <c r="D4">
        <v>2021</v>
      </c>
      <c r="E4" t="s">
        <v>67</v>
      </c>
      <c r="F4">
        <v>2437.9278523489929</v>
      </c>
      <c r="G4">
        <v>996.46308724832215</v>
      </c>
      <c r="H4">
        <v>0</v>
      </c>
      <c r="I4">
        <v>141.6318667795733</v>
      </c>
      <c r="J4">
        <v>0</v>
      </c>
      <c r="K4">
        <v>0</v>
      </c>
      <c r="L4">
        <v>0</v>
      </c>
      <c r="M4">
        <v>0</v>
      </c>
      <c r="N4">
        <v>3576.0228063768891</v>
      </c>
      <c r="O4">
        <v>0</v>
      </c>
      <c r="P4">
        <v>0</v>
      </c>
      <c r="Q4">
        <v>73023</v>
      </c>
      <c r="R4">
        <v>2650</v>
      </c>
      <c r="S4">
        <v>0</v>
      </c>
      <c r="T4">
        <v>12330.74560637689</v>
      </c>
      <c r="U4">
        <v>8489.5499999999993</v>
      </c>
      <c r="V4">
        <v>0</v>
      </c>
      <c r="W4">
        <v>8560.65</v>
      </c>
      <c r="X4">
        <v>62.08</v>
      </c>
      <c r="Y4">
        <v>1</v>
      </c>
    </row>
    <row r="5" spans="1:25">
      <c r="A5">
        <v>925336637</v>
      </c>
      <c r="B5">
        <v>72022</v>
      </c>
      <c r="C5">
        <v>7</v>
      </c>
      <c r="D5">
        <v>2022</v>
      </c>
      <c r="E5" t="s">
        <v>67</v>
      </c>
      <c r="F5">
        <v>3174.0463038180351</v>
      </c>
      <c r="G5">
        <v>750.47278635255896</v>
      </c>
      <c r="H5">
        <v>72.160844841592208</v>
      </c>
      <c r="I5">
        <v>141.6318667795733</v>
      </c>
      <c r="J5">
        <v>0</v>
      </c>
      <c r="K5">
        <v>0</v>
      </c>
      <c r="L5">
        <v>0</v>
      </c>
      <c r="M5">
        <v>0</v>
      </c>
      <c r="N5">
        <v>3993.990112108575</v>
      </c>
      <c r="O5">
        <v>0</v>
      </c>
      <c r="P5">
        <v>0</v>
      </c>
      <c r="Q5">
        <v>70361.649999999994</v>
      </c>
      <c r="R5">
        <v>2634</v>
      </c>
      <c r="S5">
        <v>7.3876221498371333</v>
      </c>
      <c r="T5">
        <v>12517.611674258411</v>
      </c>
      <c r="U5">
        <v>8489.5499999999993</v>
      </c>
      <c r="V5">
        <v>0</v>
      </c>
      <c r="W5">
        <v>8560.65</v>
      </c>
      <c r="X5">
        <v>62.08</v>
      </c>
      <c r="Y5">
        <v>1</v>
      </c>
    </row>
    <row r="6" spans="1:25">
      <c r="A6">
        <v>925336637</v>
      </c>
      <c r="B6">
        <v>72023</v>
      </c>
      <c r="C6">
        <v>7</v>
      </c>
      <c r="D6">
        <v>2023</v>
      </c>
      <c r="E6" t="s">
        <v>67</v>
      </c>
      <c r="F6">
        <v>2244</v>
      </c>
      <c r="G6">
        <v>209</v>
      </c>
      <c r="H6">
        <v>199</v>
      </c>
      <c r="I6">
        <v>141.6318667795733</v>
      </c>
      <c r="J6">
        <v>0</v>
      </c>
      <c r="K6">
        <v>0</v>
      </c>
      <c r="L6">
        <v>0</v>
      </c>
      <c r="M6">
        <v>0</v>
      </c>
      <c r="N6">
        <v>2395.6318667795731</v>
      </c>
      <c r="O6">
        <v>0</v>
      </c>
      <c r="P6">
        <v>0</v>
      </c>
      <c r="Q6">
        <v>67785.14</v>
      </c>
      <c r="R6">
        <v>2557</v>
      </c>
      <c r="S6">
        <v>0</v>
      </c>
      <c r="T6">
        <v>10619.469570779571</v>
      </c>
      <c r="U6">
        <v>8636.23</v>
      </c>
      <c r="V6">
        <v>0</v>
      </c>
      <c r="W6">
        <v>9445.17</v>
      </c>
      <c r="X6">
        <v>62.08</v>
      </c>
      <c r="Y6">
        <v>1</v>
      </c>
    </row>
    <row r="7" spans="1:25">
      <c r="A7">
        <v>921680554</v>
      </c>
      <c r="B7">
        <v>92019</v>
      </c>
      <c r="C7">
        <v>9</v>
      </c>
      <c r="D7">
        <v>2019</v>
      </c>
      <c r="E7" t="s">
        <v>240</v>
      </c>
      <c r="F7">
        <v>1710.8839285714289</v>
      </c>
      <c r="G7">
        <v>1921.6285714285721</v>
      </c>
      <c r="H7">
        <v>13.59642857142857</v>
      </c>
      <c r="I7">
        <v>49.836515608663603</v>
      </c>
      <c r="J7">
        <v>117.4</v>
      </c>
      <c r="K7">
        <v>-4.2</v>
      </c>
      <c r="L7">
        <v>0</v>
      </c>
      <c r="M7">
        <v>0</v>
      </c>
      <c r="N7">
        <v>3781.9525870372349</v>
      </c>
      <c r="O7">
        <v>13668.33</v>
      </c>
      <c r="P7">
        <v>625</v>
      </c>
      <c r="Q7">
        <v>54278.41</v>
      </c>
      <c r="R7">
        <v>2999</v>
      </c>
      <c r="S7">
        <v>607.06137184115516</v>
      </c>
      <c r="T7">
        <v>13693.36142287839</v>
      </c>
      <c r="U7">
        <v>15294.27</v>
      </c>
      <c r="V7">
        <v>316.08</v>
      </c>
      <c r="W7">
        <v>4783.3900000000003</v>
      </c>
      <c r="X7">
        <v>856.91</v>
      </c>
      <c r="Y7">
        <v>1</v>
      </c>
    </row>
    <row r="8" spans="1:25">
      <c r="A8">
        <v>921680554</v>
      </c>
      <c r="B8">
        <v>92020</v>
      </c>
      <c r="C8">
        <v>9</v>
      </c>
      <c r="D8">
        <v>2020</v>
      </c>
      <c r="E8" t="s">
        <v>240</v>
      </c>
      <c r="F8">
        <v>766.25108601216334</v>
      </c>
      <c r="G8">
        <v>869.88792354474378</v>
      </c>
      <c r="H8">
        <v>87.099044309296275</v>
      </c>
      <c r="I8">
        <v>49.836515608663603</v>
      </c>
      <c r="J8">
        <v>117.4</v>
      </c>
      <c r="K8">
        <v>-4.2</v>
      </c>
      <c r="L8">
        <v>0</v>
      </c>
      <c r="M8">
        <v>0</v>
      </c>
      <c r="N8">
        <v>1712.0764808562751</v>
      </c>
      <c r="O8">
        <v>13037.08</v>
      </c>
      <c r="P8">
        <v>625</v>
      </c>
      <c r="Q8">
        <v>52978.54</v>
      </c>
      <c r="R8">
        <v>2893</v>
      </c>
      <c r="S8">
        <v>6588.5775401069523</v>
      </c>
      <c r="T8">
        <v>17337.55985296323</v>
      </c>
      <c r="U8">
        <v>15294.27</v>
      </c>
      <c r="V8">
        <v>316.08</v>
      </c>
      <c r="W8">
        <v>4783.3900000000003</v>
      </c>
      <c r="X8">
        <v>856.91</v>
      </c>
      <c r="Y8">
        <v>1</v>
      </c>
    </row>
    <row r="9" spans="1:25">
      <c r="A9">
        <v>921680554</v>
      </c>
      <c r="B9">
        <v>92021</v>
      </c>
      <c r="C9">
        <v>9</v>
      </c>
      <c r="D9">
        <v>2021</v>
      </c>
      <c r="E9" t="s">
        <v>240</v>
      </c>
      <c r="F9">
        <v>691.98825503355704</v>
      </c>
      <c r="G9">
        <v>599.36828859060404</v>
      </c>
      <c r="H9">
        <v>298.08724832214762</v>
      </c>
      <c r="I9">
        <v>49.836515608663603</v>
      </c>
      <c r="J9">
        <v>117.4</v>
      </c>
      <c r="K9">
        <v>-4.2</v>
      </c>
      <c r="L9">
        <v>0</v>
      </c>
      <c r="M9">
        <v>0</v>
      </c>
      <c r="N9">
        <v>1156.3058109106771</v>
      </c>
      <c r="O9">
        <v>12166.46</v>
      </c>
      <c r="P9">
        <v>862</v>
      </c>
      <c r="Q9">
        <v>52613.93</v>
      </c>
      <c r="R9">
        <v>2855</v>
      </c>
      <c r="S9">
        <v>3856.7441860465119</v>
      </c>
      <c r="T9">
        <v>14145.69060095719</v>
      </c>
      <c r="U9">
        <v>15294.27</v>
      </c>
      <c r="V9">
        <v>316.08</v>
      </c>
      <c r="W9">
        <v>4783.3900000000003</v>
      </c>
      <c r="X9">
        <v>856.91</v>
      </c>
      <c r="Y9">
        <v>1</v>
      </c>
    </row>
    <row r="10" spans="1:25">
      <c r="A10">
        <v>921680554</v>
      </c>
      <c r="B10">
        <v>92022</v>
      </c>
      <c r="C10">
        <v>9</v>
      </c>
      <c r="D10">
        <v>2022</v>
      </c>
      <c r="E10" t="s">
        <v>240</v>
      </c>
      <c r="F10">
        <v>626.76848090982946</v>
      </c>
      <c r="G10">
        <v>824.69536961819665</v>
      </c>
      <c r="H10">
        <v>266.99512591389117</v>
      </c>
      <c r="I10">
        <v>49.836515608663603</v>
      </c>
      <c r="J10">
        <v>117.4</v>
      </c>
      <c r="K10">
        <v>-4.2</v>
      </c>
      <c r="L10">
        <v>0</v>
      </c>
      <c r="M10">
        <v>0</v>
      </c>
      <c r="N10">
        <v>1347.5052402227991</v>
      </c>
      <c r="O10">
        <v>11295.84</v>
      </c>
      <c r="P10">
        <v>862</v>
      </c>
      <c r="Q10">
        <v>52155.39</v>
      </c>
      <c r="R10">
        <v>2840</v>
      </c>
      <c r="S10">
        <v>4522.2801302931593</v>
      </c>
      <c r="T10">
        <v>14876.308198515961</v>
      </c>
      <c r="U10">
        <v>15294.27</v>
      </c>
      <c r="V10">
        <v>316.08</v>
      </c>
      <c r="W10">
        <v>4783.3900000000003</v>
      </c>
      <c r="X10">
        <v>856.91</v>
      </c>
      <c r="Y10">
        <v>1</v>
      </c>
    </row>
    <row r="11" spans="1:25">
      <c r="A11">
        <v>921680554</v>
      </c>
      <c r="B11">
        <v>92023</v>
      </c>
      <c r="C11">
        <v>9</v>
      </c>
      <c r="D11">
        <v>2023</v>
      </c>
      <c r="E11" t="s">
        <v>240</v>
      </c>
      <c r="F11">
        <v>1551</v>
      </c>
      <c r="G11">
        <v>2129</v>
      </c>
      <c r="H11">
        <v>1799</v>
      </c>
      <c r="I11">
        <v>49.836515608663603</v>
      </c>
      <c r="J11">
        <v>117.4</v>
      </c>
      <c r="K11">
        <v>-4.2</v>
      </c>
      <c r="L11">
        <v>0</v>
      </c>
      <c r="M11">
        <v>0</v>
      </c>
      <c r="N11">
        <v>2044.0365156086641</v>
      </c>
      <c r="O11">
        <v>11000.92</v>
      </c>
      <c r="P11">
        <v>292</v>
      </c>
      <c r="Q11">
        <v>58281.04</v>
      </c>
      <c r="R11">
        <v>1639</v>
      </c>
      <c r="S11">
        <v>7700</v>
      </c>
      <c r="T11">
        <v>17467.008371608659</v>
      </c>
      <c r="U11">
        <v>15294.27</v>
      </c>
      <c r="V11">
        <v>316.08</v>
      </c>
      <c r="W11">
        <v>4783.3900000000003</v>
      </c>
      <c r="X11">
        <v>856.91</v>
      </c>
      <c r="Y11">
        <v>1</v>
      </c>
    </row>
    <row r="12" spans="1:25">
      <c r="A12">
        <v>924004150</v>
      </c>
      <c r="B12">
        <v>162019</v>
      </c>
      <c r="C12">
        <v>16</v>
      </c>
      <c r="D12">
        <v>2019</v>
      </c>
      <c r="E12" t="s">
        <v>121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>
        <v>924004150</v>
      </c>
      <c r="B13">
        <v>162020</v>
      </c>
      <c r="C13">
        <v>16</v>
      </c>
      <c r="D13">
        <v>2020</v>
      </c>
      <c r="E13" t="s">
        <v>121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>
        <v>924004150</v>
      </c>
      <c r="B14">
        <v>162021</v>
      </c>
      <c r="C14">
        <v>16</v>
      </c>
      <c r="D14">
        <v>2021</v>
      </c>
      <c r="E14" t="s">
        <v>121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>
        <v>924004150</v>
      </c>
      <c r="B15">
        <v>162022</v>
      </c>
      <c r="C15">
        <v>16</v>
      </c>
      <c r="D15">
        <v>2022</v>
      </c>
      <c r="E15" t="s">
        <v>121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>
        <v>924004150</v>
      </c>
      <c r="B16">
        <v>162023</v>
      </c>
      <c r="C16">
        <v>16</v>
      </c>
      <c r="D16">
        <v>2023</v>
      </c>
      <c r="E16" t="s">
        <v>121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>
        <v>953181606</v>
      </c>
      <c r="B17">
        <v>222019</v>
      </c>
      <c r="C17">
        <v>22</v>
      </c>
      <c r="D17">
        <v>2019</v>
      </c>
      <c r="E17" t="s">
        <v>122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>
        <v>953181606</v>
      </c>
      <c r="B18">
        <v>222020</v>
      </c>
      <c r="C18">
        <v>22</v>
      </c>
      <c r="D18">
        <v>2020</v>
      </c>
      <c r="E18" t="s">
        <v>122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>
        <v>953181606</v>
      </c>
      <c r="B19">
        <v>222021</v>
      </c>
      <c r="C19">
        <v>22</v>
      </c>
      <c r="D19">
        <v>2021</v>
      </c>
      <c r="E19" t="s">
        <v>122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>
        <v>953181606</v>
      </c>
      <c r="B20">
        <v>222022</v>
      </c>
      <c r="C20">
        <v>22</v>
      </c>
      <c r="D20">
        <v>2022</v>
      </c>
      <c r="E20" t="s">
        <v>122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>
        <v>953181606</v>
      </c>
      <c r="B21">
        <v>222023</v>
      </c>
      <c r="C21">
        <v>22</v>
      </c>
      <c r="D21">
        <v>2023</v>
      </c>
      <c r="E21" t="s">
        <v>122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>
        <v>980234088</v>
      </c>
      <c r="B22">
        <v>322019</v>
      </c>
      <c r="C22">
        <v>32</v>
      </c>
      <c r="D22">
        <v>2019</v>
      </c>
      <c r="E22" t="s">
        <v>123</v>
      </c>
      <c r="F22">
        <v>6346.1330357142861</v>
      </c>
      <c r="G22">
        <v>1810.591071428571</v>
      </c>
      <c r="H22">
        <v>982.34196428571431</v>
      </c>
      <c r="I22">
        <v>262.53384785287608</v>
      </c>
      <c r="J22">
        <v>0</v>
      </c>
      <c r="K22">
        <v>0</v>
      </c>
      <c r="L22">
        <v>0</v>
      </c>
      <c r="M22">
        <v>0</v>
      </c>
      <c r="N22">
        <v>7436.9159907100202</v>
      </c>
      <c r="O22">
        <v>0</v>
      </c>
      <c r="P22">
        <v>0</v>
      </c>
      <c r="Q22">
        <v>29478.87</v>
      </c>
      <c r="R22">
        <v>1669</v>
      </c>
      <c r="S22">
        <v>0</v>
      </c>
      <c r="T22">
        <v>11570.349522710019</v>
      </c>
      <c r="U22">
        <v>67.28</v>
      </c>
      <c r="V22">
        <v>0</v>
      </c>
      <c r="W22">
        <v>5610.57</v>
      </c>
      <c r="X22">
        <v>71.11</v>
      </c>
      <c r="Y22">
        <v>0</v>
      </c>
    </row>
    <row r="23" spans="1:25">
      <c r="A23">
        <v>980234088</v>
      </c>
      <c r="B23">
        <v>322020</v>
      </c>
      <c r="C23">
        <v>32</v>
      </c>
      <c r="D23">
        <v>2020</v>
      </c>
      <c r="E23" t="s">
        <v>123</v>
      </c>
      <c r="F23">
        <v>10710.977410947</v>
      </c>
      <c r="G23">
        <v>3509.3197219808858</v>
      </c>
      <c r="H23">
        <v>1582.115551694179</v>
      </c>
      <c r="I23">
        <v>262.53384785287608</v>
      </c>
      <c r="J23">
        <v>0</v>
      </c>
      <c r="K23">
        <v>0</v>
      </c>
      <c r="L23">
        <v>0</v>
      </c>
      <c r="M23">
        <v>0</v>
      </c>
      <c r="N23">
        <v>12900.715429086589</v>
      </c>
      <c r="O23">
        <v>0</v>
      </c>
      <c r="P23">
        <v>0</v>
      </c>
      <c r="Q23">
        <v>59712.21</v>
      </c>
      <c r="R23">
        <v>3567</v>
      </c>
      <c r="S23">
        <v>0</v>
      </c>
      <c r="T23">
        <v>21459.656185086591</v>
      </c>
      <c r="U23">
        <v>67.28</v>
      </c>
      <c r="V23">
        <v>0</v>
      </c>
      <c r="W23">
        <v>14774.38</v>
      </c>
      <c r="X23">
        <v>71.11</v>
      </c>
      <c r="Y23">
        <v>0</v>
      </c>
    </row>
    <row r="24" spans="1:25">
      <c r="A24">
        <v>980234088</v>
      </c>
      <c r="B24">
        <v>322021</v>
      </c>
      <c r="C24">
        <v>32</v>
      </c>
      <c r="D24">
        <v>2021</v>
      </c>
      <c r="E24" t="s">
        <v>123</v>
      </c>
      <c r="F24">
        <v>9308.8389261744978</v>
      </c>
      <c r="G24">
        <v>4201.9656040268464</v>
      </c>
      <c r="H24">
        <v>1425.495805369128</v>
      </c>
      <c r="I24">
        <v>262.53384785287608</v>
      </c>
      <c r="J24">
        <v>0</v>
      </c>
      <c r="K24">
        <v>0</v>
      </c>
      <c r="L24">
        <v>0</v>
      </c>
      <c r="M24">
        <v>0</v>
      </c>
      <c r="N24">
        <v>12347.842572685089</v>
      </c>
      <c r="O24">
        <v>8041.62</v>
      </c>
      <c r="P24">
        <v>17</v>
      </c>
      <c r="Q24">
        <v>61092.88</v>
      </c>
      <c r="R24">
        <v>3638</v>
      </c>
      <c r="S24">
        <v>0</v>
      </c>
      <c r="T24">
        <v>21782.48677268509</v>
      </c>
      <c r="U24">
        <v>0</v>
      </c>
      <c r="V24">
        <v>0</v>
      </c>
      <c r="W24">
        <v>14774.38</v>
      </c>
      <c r="X24">
        <v>0</v>
      </c>
      <c r="Y24">
        <v>0</v>
      </c>
    </row>
    <row r="25" spans="1:25">
      <c r="A25">
        <v>980234088</v>
      </c>
      <c r="B25">
        <v>322022</v>
      </c>
      <c r="C25">
        <v>32</v>
      </c>
      <c r="D25">
        <v>2022</v>
      </c>
      <c r="E25" t="s">
        <v>123</v>
      </c>
      <c r="F25">
        <v>10287.04386677498</v>
      </c>
      <c r="G25">
        <v>5154.3460601137294</v>
      </c>
      <c r="H25">
        <v>2119.4670999187661</v>
      </c>
      <c r="I25">
        <v>262.53384785287608</v>
      </c>
      <c r="J25">
        <v>0</v>
      </c>
      <c r="K25">
        <v>0</v>
      </c>
      <c r="L25">
        <v>0</v>
      </c>
      <c r="M25">
        <v>0</v>
      </c>
      <c r="N25">
        <v>13584.456674822821</v>
      </c>
      <c r="O25">
        <v>8830.43</v>
      </c>
      <c r="P25">
        <v>202</v>
      </c>
      <c r="Q25">
        <v>121170.71</v>
      </c>
      <c r="R25">
        <v>3869</v>
      </c>
      <c r="S25">
        <v>0</v>
      </c>
      <c r="T25">
        <v>28523.551978822819</v>
      </c>
      <c r="U25">
        <v>0</v>
      </c>
      <c r="V25">
        <v>0</v>
      </c>
      <c r="W25">
        <v>17135.740000000002</v>
      </c>
      <c r="X25">
        <v>0</v>
      </c>
      <c r="Y25">
        <v>0</v>
      </c>
    </row>
    <row r="26" spans="1:25">
      <c r="A26">
        <v>980234088</v>
      </c>
      <c r="B26">
        <v>322023</v>
      </c>
      <c r="C26">
        <v>32</v>
      </c>
      <c r="D26">
        <v>2023</v>
      </c>
      <c r="E26" t="s">
        <v>123</v>
      </c>
      <c r="F26">
        <v>10788</v>
      </c>
      <c r="G26">
        <v>5431</v>
      </c>
      <c r="H26">
        <v>2343</v>
      </c>
      <c r="I26">
        <v>262.53384785287608</v>
      </c>
      <c r="J26">
        <v>0</v>
      </c>
      <c r="K26">
        <v>0</v>
      </c>
      <c r="L26">
        <v>0</v>
      </c>
      <c r="M26">
        <v>0</v>
      </c>
      <c r="N26">
        <v>14138.533847852879</v>
      </c>
      <c r="O26">
        <v>42891.67</v>
      </c>
      <c r="P26">
        <v>295</v>
      </c>
      <c r="Q26">
        <v>150911.17000000001</v>
      </c>
      <c r="R26">
        <v>5535</v>
      </c>
      <c r="S26">
        <v>0</v>
      </c>
      <c r="T26">
        <v>36170.451271852879</v>
      </c>
      <c r="U26">
        <v>0</v>
      </c>
      <c r="V26">
        <v>0</v>
      </c>
      <c r="W26">
        <v>17662.21</v>
      </c>
      <c r="X26">
        <v>0</v>
      </c>
      <c r="Y26">
        <v>0</v>
      </c>
    </row>
    <row r="27" spans="1:25">
      <c r="A27">
        <v>924862602</v>
      </c>
      <c r="B27">
        <v>352019</v>
      </c>
      <c r="C27">
        <v>35</v>
      </c>
      <c r="D27">
        <v>2019</v>
      </c>
      <c r="E27" t="s">
        <v>124</v>
      </c>
      <c r="F27">
        <v>0</v>
      </c>
      <c r="G27">
        <v>0</v>
      </c>
      <c r="H27">
        <v>0</v>
      </c>
      <c r="I27">
        <v>34.716512874893013</v>
      </c>
      <c r="J27">
        <v>0</v>
      </c>
      <c r="K27">
        <v>0</v>
      </c>
      <c r="L27">
        <v>0</v>
      </c>
      <c r="M27">
        <v>0</v>
      </c>
      <c r="N27">
        <v>34.716512874893013</v>
      </c>
      <c r="O27">
        <v>0</v>
      </c>
      <c r="P27">
        <v>0</v>
      </c>
      <c r="Q27">
        <v>0</v>
      </c>
      <c r="R27">
        <v>0</v>
      </c>
      <c r="S27">
        <v>0</v>
      </c>
      <c r="T27">
        <v>34.716512874893013</v>
      </c>
      <c r="U27">
        <v>0</v>
      </c>
      <c r="V27">
        <v>0</v>
      </c>
      <c r="W27">
        <v>1344.84</v>
      </c>
      <c r="X27">
        <v>0</v>
      </c>
      <c r="Y27">
        <v>0</v>
      </c>
    </row>
    <row r="28" spans="1:25">
      <c r="A28">
        <v>924862602</v>
      </c>
      <c r="B28">
        <v>352020</v>
      </c>
      <c r="C28">
        <v>35</v>
      </c>
      <c r="D28">
        <v>2020</v>
      </c>
      <c r="E28" t="s">
        <v>124</v>
      </c>
      <c r="F28">
        <v>0</v>
      </c>
      <c r="G28">
        <v>0</v>
      </c>
      <c r="H28">
        <v>0</v>
      </c>
      <c r="I28">
        <v>34.716512874893013</v>
      </c>
      <c r="J28">
        <v>0</v>
      </c>
      <c r="K28">
        <v>0</v>
      </c>
      <c r="L28">
        <v>0</v>
      </c>
      <c r="M28">
        <v>0</v>
      </c>
      <c r="N28">
        <v>34.716512874893013</v>
      </c>
      <c r="O28">
        <v>0</v>
      </c>
      <c r="P28">
        <v>0</v>
      </c>
      <c r="Q28">
        <v>0</v>
      </c>
      <c r="R28">
        <v>0</v>
      </c>
      <c r="S28">
        <v>0</v>
      </c>
      <c r="T28">
        <v>34.716512874893013</v>
      </c>
      <c r="U28">
        <v>0</v>
      </c>
      <c r="V28">
        <v>0</v>
      </c>
      <c r="W28">
        <v>1838.41</v>
      </c>
      <c r="X28">
        <v>0</v>
      </c>
      <c r="Y28">
        <v>0</v>
      </c>
    </row>
    <row r="29" spans="1:25">
      <c r="A29">
        <v>924862602</v>
      </c>
      <c r="B29">
        <v>352021</v>
      </c>
      <c r="C29">
        <v>35</v>
      </c>
      <c r="D29">
        <v>2021</v>
      </c>
      <c r="E29" t="s">
        <v>124</v>
      </c>
      <c r="F29">
        <v>265.08473154362417</v>
      </c>
      <c r="G29">
        <v>331.08976510067117</v>
      </c>
      <c r="H29">
        <v>0</v>
      </c>
      <c r="I29">
        <v>34.716512874893013</v>
      </c>
      <c r="J29">
        <v>0</v>
      </c>
      <c r="K29">
        <v>0</v>
      </c>
      <c r="L29">
        <v>0</v>
      </c>
      <c r="M29">
        <v>0</v>
      </c>
      <c r="N29">
        <v>630.8910095191884</v>
      </c>
      <c r="O29">
        <v>0</v>
      </c>
      <c r="P29">
        <v>0</v>
      </c>
      <c r="Q29">
        <v>1634.18</v>
      </c>
      <c r="R29">
        <v>55</v>
      </c>
      <c r="S29">
        <v>0</v>
      </c>
      <c r="T29">
        <v>822.50845751918837</v>
      </c>
      <c r="U29">
        <v>0</v>
      </c>
      <c r="V29">
        <v>0</v>
      </c>
      <c r="W29">
        <v>1838.41</v>
      </c>
      <c r="X29">
        <v>0</v>
      </c>
      <c r="Y29">
        <v>0</v>
      </c>
    </row>
    <row r="30" spans="1:25">
      <c r="A30">
        <v>924862602</v>
      </c>
      <c r="B30">
        <v>352022</v>
      </c>
      <c r="C30">
        <v>35</v>
      </c>
      <c r="D30">
        <v>2022</v>
      </c>
      <c r="E30" t="s">
        <v>124</v>
      </c>
      <c r="F30">
        <v>622.64500406173852</v>
      </c>
      <c r="G30">
        <v>358.74248578391558</v>
      </c>
      <c r="H30">
        <v>0</v>
      </c>
      <c r="I30">
        <v>34.716512874893013</v>
      </c>
      <c r="J30">
        <v>0</v>
      </c>
      <c r="K30">
        <v>0</v>
      </c>
      <c r="L30">
        <v>0</v>
      </c>
      <c r="M30">
        <v>0</v>
      </c>
      <c r="N30">
        <v>1016.104002720547</v>
      </c>
      <c r="O30">
        <v>0</v>
      </c>
      <c r="P30">
        <v>0</v>
      </c>
      <c r="Q30">
        <v>1583.68</v>
      </c>
      <c r="R30">
        <v>50</v>
      </c>
      <c r="S30">
        <v>0</v>
      </c>
      <c r="T30">
        <v>1198.4996507205469</v>
      </c>
      <c r="U30">
        <v>0</v>
      </c>
      <c r="V30">
        <v>0</v>
      </c>
      <c r="W30">
        <v>1838.41</v>
      </c>
      <c r="X30">
        <v>0</v>
      </c>
      <c r="Y30">
        <v>0</v>
      </c>
    </row>
    <row r="31" spans="1:25">
      <c r="A31">
        <v>924862602</v>
      </c>
      <c r="B31">
        <v>352023</v>
      </c>
      <c r="C31">
        <v>35</v>
      </c>
      <c r="D31">
        <v>2023</v>
      </c>
      <c r="E31" t="s">
        <v>124</v>
      </c>
      <c r="F31">
        <v>659</v>
      </c>
      <c r="G31">
        <v>297</v>
      </c>
      <c r="H31">
        <v>0</v>
      </c>
      <c r="I31">
        <v>34.716512874893013</v>
      </c>
      <c r="J31">
        <v>0</v>
      </c>
      <c r="K31">
        <v>0</v>
      </c>
      <c r="L31">
        <v>0</v>
      </c>
      <c r="M31">
        <v>0</v>
      </c>
      <c r="N31">
        <v>990.71651287489306</v>
      </c>
      <c r="O31">
        <v>0</v>
      </c>
      <c r="P31">
        <v>0</v>
      </c>
      <c r="Q31">
        <v>1533.18</v>
      </c>
      <c r="R31">
        <v>50</v>
      </c>
      <c r="S31">
        <v>0</v>
      </c>
      <c r="T31">
        <v>1168.8903608748931</v>
      </c>
      <c r="U31">
        <v>0</v>
      </c>
      <c r="V31">
        <v>0</v>
      </c>
      <c r="W31">
        <v>1838.41</v>
      </c>
      <c r="X31">
        <v>0</v>
      </c>
      <c r="Y31">
        <v>0</v>
      </c>
    </row>
    <row r="32" spans="1:25">
      <c r="A32">
        <v>923354204</v>
      </c>
      <c r="B32">
        <v>372019</v>
      </c>
      <c r="C32">
        <v>37</v>
      </c>
      <c r="D32">
        <v>2019</v>
      </c>
      <c r="E32" t="s">
        <v>68</v>
      </c>
      <c r="F32">
        <v>5546.2098214285716</v>
      </c>
      <c r="G32">
        <v>10413.731250000001</v>
      </c>
      <c r="H32">
        <v>6138.7875000000004</v>
      </c>
      <c r="I32">
        <v>741.72584813591823</v>
      </c>
      <c r="J32">
        <v>0</v>
      </c>
      <c r="K32">
        <v>0</v>
      </c>
      <c r="L32">
        <v>0</v>
      </c>
      <c r="M32">
        <v>0</v>
      </c>
      <c r="N32">
        <v>10562.87941956449</v>
      </c>
      <c r="O32">
        <v>62434.16</v>
      </c>
      <c r="P32">
        <v>1929</v>
      </c>
      <c r="Q32">
        <v>132896.81</v>
      </c>
      <c r="R32">
        <v>4381</v>
      </c>
      <c r="S32">
        <v>628.11552346570397</v>
      </c>
      <c r="T32">
        <v>33830.664035030197</v>
      </c>
      <c r="U32">
        <v>30760.42</v>
      </c>
      <c r="V32">
        <v>0</v>
      </c>
      <c r="W32">
        <v>13947.65</v>
      </c>
      <c r="X32">
        <v>3561.89</v>
      </c>
      <c r="Y32">
        <v>1</v>
      </c>
    </row>
    <row r="33" spans="1:25">
      <c r="A33">
        <v>923354204</v>
      </c>
      <c r="B33">
        <v>372020</v>
      </c>
      <c r="C33">
        <v>37</v>
      </c>
      <c r="D33">
        <v>2020</v>
      </c>
      <c r="E33" t="s">
        <v>68</v>
      </c>
      <c r="F33">
        <v>9295.3423110338845</v>
      </c>
      <c r="G33">
        <v>5471.8045178106004</v>
      </c>
      <c r="H33">
        <v>1226.001737619461</v>
      </c>
      <c r="I33">
        <v>741.72584813591823</v>
      </c>
      <c r="J33">
        <v>0</v>
      </c>
      <c r="K33">
        <v>0</v>
      </c>
      <c r="L33">
        <v>0</v>
      </c>
      <c r="M33">
        <v>0</v>
      </c>
      <c r="N33">
        <v>14282.870939360941</v>
      </c>
      <c r="O33">
        <v>60490.92</v>
      </c>
      <c r="P33">
        <v>1926</v>
      </c>
      <c r="Q33">
        <v>132812.98000000001</v>
      </c>
      <c r="R33">
        <v>4409</v>
      </c>
      <c r="S33">
        <v>310.71657754010698</v>
      </c>
      <c r="T33">
        <v>37088.793556901051</v>
      </c>
      <c r="U33">
        <v>31170.63</v>
      </c>
      <c r="V33">
        <v>0</v>
      </c>
      <c r="W33">
        <v>14046.36</v>
      </c>
      <c r="X33">
        <v>3791.82</v>
      </c>
      <c r="Y33">
        <v>1</v>
      </c>
    </row>
    <row r="34" spans="1:25">
      <c r="A34">
        <v>923354204</v>
      </c>
      <c r="B34">
        <v>372021</v>
      </c>
      <c r="C34">
        <v>37</v>
      </c>
      <c r="D34">
        <v>2021</v>
      </c>
      <c r="E34" t="s">
        <v>68</v>
      </c>
      <c r="F34">
        <v>13006.185402684559</v>
      </c>
      <c r="G34">
        <v>5634.9135906040274</v>
      </c>
      <c r="H34">
        <v>2730.6921140939598</v>
      </c>
      <c r="I34">
        <v>741.72584813591823</v>
      </c>
      <c r="J34">
        <v>0</v>
      </c>
      <c r="K34">
        <v>0</v>
      </c>
      <c r="L34">
        <v>0</v>
      </c>
      <c r="M34">
        <v>0</v>
      </c>
      <c r="N34">
        <v>16652.132727330551</v>
      </c>
      <c r="O34">
        <v>58546.67</v>
      </c>
      <c r="P34">
        <v>1925</v>
      </c>
      <c r="Q34">
        <v>133196.78</v>
      </c>
      <c r="R34">
        <v>4520</v>
      </c>
      <c r="S34">
        <v>141.76744186046511</v>
      </c>
      <c r="T34">
        <v>39268.652589191013</v>
      </c>
      <c r="U34">
        <v>31170.63</v>
      </c>
      <c r="V34">
        <v>0</v>
      </c>
      <c r="W34">
        <v>14376.56</v>
      </c>
      <c r="X34">
        <v>3800.54</v>
      </c>
      <c r="Y34">
        <v>1</v>
      </c>
    </row>
    <row r="35" spans="1:25">
      <c r="A35">
        <v>923354204</v>
      </c>
      <c r="B35">
        <v>372022</v>
      </c>
      <c r="C35">
        <v>37</v>
      </c>
      <c r="D35">
        <v>2022</v>
      </c>
      <c r="E35" t="s">
        <v>68</v>
      </c>
      <c r="F35">
        <v>7973.7733549959376</v>
      </c>
      <c r="G35">
        <v>6882.0828594638506</v>
      </c>
      <c r="H35">
        <v>3693.604386677498</v>
      </c>
      <c r="I35">
        <v>741.72584813591823</v>
      </c>
      <c r="J35">
        <v>0</v>
      </c>
      <c r="K35">
        <v>0</v>
      </c>
      <c r="L35">
        <v>0</v>
      </c>
      <c r="M35">
        <v>0</v>
      </c>
      <c r="N35">
        <v>11903.97767591821</v>
      </c>
      <c r="O35">
        <v>57692.21</v>
      </c>
      <c r="P35">
        <v>1423</v>
      </c>
      <c r="Q35">
        <v>148444.75</v>
      </c>
      <c r="R35">
        <v>4516</v>
      </c>
      <c r="S35">
        <v>84.429967426710093</v>
      </c>
      <c r="T35">
        <v>35160.457499344921</v>
      </c>
      <c r="U35">
        <v>31159.03</v>
      </c>
      <c r="V35">
        <v>0</v>
      </c>
      <c r="W35">
        <v>14376.56</v>
      </c>
      <c r="X35">
        <v>3724.61</v>
      </c>
      <c r="Y35">
        <v>1</v>
      </c>
    </row>
    <row r="36" spans="1:25">
      <c r="A36">
        <v>923354204</v>
      </c>
      <c r="B36">
        <v>372023</v>
      </c>
      <c r="C36">
        <v>37</v>
      </c>
      <c r="D36">
        <v>2023</v>
      </c>
      <c r="E36" t="s">
        <v>68</v>
      </c>
      <c r="F36">
        <v>10585</v>
      </c>
      <c r="G36">
        <v>5982</v>
      </c>
      <c r="H36">
        <v>1102</v>
      </c>
      <c r="I36">
        <v>741.72584813591823</v>
      </c>
      <c r="J36">
        <v>0</v>
      </c>
      <c r="K36">
        <v>0</v>
      </c>
      <c r="L36">
        <v>0</v>
      </c>
      <c r="M36">
        <v>0</v>
      </c>
      <c r="N36">
        <v>16206.72584813592</v>
      </c>
      <c r="O36">
        <v>56243.87</v>
      </c>
      <c r="P36">
        <v>1434</v>
      </c>
      <c r="Q36">
        <v>150083.98000000001</v>
      </c>
      <c r="R36">
        <v>4733</v>
      </c>
      <c r="S36">
        <v>401</v>
      </c>
      <c r="T36">
        <v>40023.734108135919</v>
      </c>
      <c r="U36">
        <v>30965.69</v>
      </c>
      <c r="V36">
        <v>0</v>
      </c>
      <c r="W36">
        <v>14376.56</v>
      </c>
      <c r="X36">
        <v>4102.38</v>
      </c>
      <c r="Y36">
        <v>1</v>
      </c>
    </row>
    <row r="37" spans="1:25">
      <c r="A37">
        <v>914385261</v>
      </c>
      <c r="B37">
        <v>422019</v>
      </c>
      <c r="C37">
        <v>42</v>
      </c>
      <c r="D37">
        <v>2019</v>
      </c>
      <c r="E37" t="s">
        <v>125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>
      <c r="A38">
        <v>914385261</v>
      </c>
      <c r="B38">
        <v>422020</v>
      </c>
      <c r="C38">
        <v>42</v>
      </c>
      <c r="D38">
        <v>2020</v>
      </c>
      <c r="E38" t="s">
        <v>125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>
      <c r="A39">
        <v>914385261</v>
      </c>
      <c r="B39">
        <v>422021</v>
      </c>
      <c r="C39">
        <v>42</v>
      </c>
      <c r="D39">
        <v>2021</v>
      </c>
      <c r="E39" t="s">
        <v>125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>
      <c r="A40">
        <v>914385261</v>
      </c>
      <c r="B40">
        <v>422022</v>
      </c>
      <c r="C40">
        <v>42</v>
      </c>
      <c r="D40">
        <v>2022</v>
      </c>
      <c r="E40" t="s">
        <v>125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>
      <c r="A41">
        <v>914385261</v>
      </c>
      <c r="B41">
        <v>422023</v>
      </c>
      <c r="C41">
        <v>42</v>
      </c>
      <c r="D41">
        <v>2023</v>
      </c>
      <c r="E41" t="s">
        <v>125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>
      <c r="A42">
        <v>923934138</v>
      </c>
      <c r="B42">
        <v>432019</v>
      </c>
      <c r="C42">
        <v>43</v>
      </c>
      <c r="D42">
        <v>2019</v>
      </c>
      <c r="E42" t="s">
        <v>126</v>
      </c>
      <c r="F42">
        <v>87.243750000000006</v>
      </c>
      <c r="G42">
        <v>96.308035714285708</v>
      </c>
      <c r="H42">
        <v>0</v>
      </c>
      <c r="I42">
        <v>3.1117718769203688</v>
      </c>
      <c r="J42">
        <v>0</v>
      </c>
      <c r="K42">
        <v>0</v>
      </c>
      <c r="L42">
        <v>0</v>
      </c>
      <c r="M42">
        <v>0</v>
      </c>
      <c r="N42">
        <v>186.66355759120609</v>
      </c>
      <c r="O42">
        <v>0</v>
      </c>
      <c r="P42">
        <v>0</v>
      </c>
      <c r="Q42">
        <v>1563.48</v>
      </c>
      <c r="R42">
        <v>49</v>
      </c>
      <c r="S42">
        <v>0</v>
      </c>
      <c r="T42">
        <v>366.37048559120598</v>
      </c>
      <c r="U42">
        <v>0</v>
      </c>
      <c r="V42">
        <v>0</v>
      </c>
      <c r="W42">
        <v>805.72</v>
      </c>
      <c r="X42">
        <v>0</v>
      </c>
      <c r="Y42">
        <v>0</v>
      </c>
    </row>
    <row r="43" spans="1:25">
      <c r="A43">
        <v>923934138</v>
      </c>
      <c r="B43">
        <v>432020</v>
      </c>
      <c r="C43">
        <v>43</v>
      </c>
      <c r="D43">
        <v>2020</v>
      </c>
      <c r="E43" t="s">
        <v>126</v>
      </c>
      <c r="F43">
        <v>356.11381407471771</v>
      </c>
      <c r="G43">
        <v>0</v>
      </c>
      <c r="H43">
        <v>0</v>
      </c>
      <c r="I43">
        <v>3.1117718769203688</v>
      </c>
      <c r="J43">
        <v>0</v>
      </c>
      <c r="K43">
        <v>0</v>
      </c>
      <c r="L43">
        <v>0</v>
      </c>
      <c r="M43">
        <v>0</v>
      </c>
      <c r="N43">
        <v>359.2255859516381</v>
      </c>
      <c r="O43">
        <v>0</v>
      </c>
      <c r="P43">
        <v>0</v>
      </c>
      <c r="Q43">
        <v>1529.14</v>
      </c>
      <c r="R43">
        <v>50</v>
      </c>
      <c r="S43">
        <v>0</v>
      </c>
      <c r="T43">
        <v>537.06168995163807</v>
      </c>
      <c r="U43">
        <v>0</v>
      </c>
      <c r="V43">
        <v>0</v>
      </c>
      <c r="W43">
        <v>1068.95</v>
      </c>
      <c r="X43">
        <v>0</v>
      </c>
      <c r="Y43">
        <v>0</v>
      </c>
    </row>
    <row r="44" spans="1:25">
      <c r="A44">
        <v>923934138</v>
      </c>
      <c r="B44">
        <v>432021</v>
      </c>
      <c r="C44">
        <v>43</v>
      </c>
      <c r="D44">
        <v>2021</v>
      </c>
      <c r="E44" t="s">
        <v>126</v>
      </c>
      <c r="F44">
        <v>299.1518456375839</v>
      </c>
      <c r="G44">
        <v>8.5167785234899327</v>
      </c>
      <c r="H44">
        <v>0</v>
      </c>
      <c r="I44">
        <v>3.1117718769203688</v>
      </c>
      <c r="J44">
        <v>0</v>
      </c>
      <c r="K44">
        <v>0</v>
      </c>
      <c r="L44">
        <v>0</v>
      </c>
      <c r="M44">
        <v>0</v>
      </c>
      <c r="N44">
        <v>310.78039603799419</v>
      </c>
      <c r="O44">
        <v>0</v>
      </c>
      <c r="P44">
        <v>0</v>
      </c>
      <c r="Q44">
        <v>1478.64</v>
      </c>
      <c r="R44">
        <v>50</v>
      </c>
      <c r="S44">
        <v>0</v>
      </c>
      <c r="T44">
        <v>484.3947000379942</v>
      </c>
      <c r="U44">
        <v>0</v>
      </c>
      <c r="V44">
        <v>0</v>
      </c>
      <c r="W44">
        <v>263.23</v>
      </c>
      <c r="X44">
        <v>0</v>
      </c>
      <c r="Y44">
        <v>0</v>
      </c>
    </row>
    <row r="45" spans="1:25">
      <c r="A45">
        <v>923934138</v>
      </c>
      <c r="B45">
        <v>432022</v>
      </c>
      <c r="C45">
        <v>43</v>
      </c>
      <c r="D45">
        <v>2022</v>
      </c>
      <c r="E45" t="s">
        <v>126</v>
      </c>
      <c r="F45">
        <v>381.42160844841601</v>
      </c>
      <c r="G45">
        <v>9.2778229082047137</v>
      </c>
      <c r="H45">
        <v>0</v>
      </c>
      <c r="I45">
        <v>3.1117718769203688</v>
      </c>
      <c r="J45">
        <v>0</v>
      </c>
      <c r="K45">
        <v>0</v>
      </c>
      <c r="L45">
        <v>0</v>
      </c>
      <c r="M45">
        <v>0</v>
      </c>
      <c r="N45">
        <v>393.81120323354111</v>
      </c>
      <c r="O45">
        <v>0</v>
      </c>
      <c r="P45">
        <v>0</v>
      </c>
      <c r="Q45">
        <v>1429.15</v>
      </c>
      <c r="R45">
        <v>50</v>
      </c>
      <c r="S45">
        <v>0</v>
      </c>
      <c r="T45">
        <v>563.28814323354106</v>
      </c>
      <c r="U45">
        <v>0</v>
      </c>
      <c r="V45">
        <v>0</v>
      </c>
      <c r="W45">
        <v>263.23</v>
      </c>
      <c r="X45">
        <v>0</v>
      </c>
      <c r="Y45">
        <v>0</v>
      </c>
    </row>
    <row r="46" spans="1:25">
      <c r="A46">
        <v>923934138</v>
      </c>
      <c r="B46">
        <v>432023</v>
      </c>
      <c r="C46">
        <v>43</v>
      </c>
      <c r="D46">
        <v>2023</v>
      </c>
      <c r="E46" t="s">
        <v>126</v>
      </c>
      <c r="F46">
        <v>264</v>
      </c>
      <c r="G46">
        <v>12</v>
      </c>
      <c r="H46">
        <v>0</v>
      </c>
      <c r="I46">
        <v>3.1117718769203688</v>
      </c>
      <c r="J46">
        <v>0</v>
      </c>
      <c r="K46">
        <v>0</v>
      </c>
      <c r="L46">
        <v>0</v>
      </c>
      <c r="M46">
        <v>0</v>
      </c>
      <c r="N46">
        <v>279.11177187692039</v>
      </c>
      <c r="O46">
        <v>0</v>
      </c>
      <c r="P46">
        <v>0</v>
      </c>
      <c r="Q46">
        <v>1384.71</v>
      </c>
      <c r="R46">
        <v>49</v>
      </c>
      <c r="S46">
        <v>0</v>
      </c>
      <c r="T46">
        <v>443.87352787692038</v>
      </c>
      <c r="U46">
        <v>0</v>
      </c>
      <c r="V46">
        <v>0</v>
      </c>
      <c r="W46">
        <v>263.23</v>
      </c>
      <c r="X46">
        <v>0</v>
      </c>
      <c r="Y46">
        <v>0</v>
      </c>
    </row>
    <row r="47" spans="1:25">
      <c r="A47">
        <v>923833706</v>
      </c>
      <c r="B47">
        <v>552019</v>
      </c>
      <c r="C47">
        <v>55</v>
      </c>
      <c r="D47">
        <v>2019</v>
      </c>
      <c r="E47" t="s">
        <v>127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>
      <c r="A48">
        <v>923833706</v>
      </c>
      <c r="B48">
        <v>552020</v>
      </c>
      <c r="C48">
        <v>55</v>
      </c>
      <c r="D48">
        <v>2020</v>
      </c>
      <c r="E48" t="s">
        <v>127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361.94</v>
      </c>
      <c r="X48">
        <v>0</v>
      </c>
      <c r="Y48">
        <v>0</v>
      </c>
    </row>
    <row r="49" spans="1:25">
      <c r="A49">
        <v>923833706</v>
      </c>
      <c r="B49">
        <v>552021</v>
      </c>
      <c r="C49">
        <v>55</v>
      </c>
      <c r="D49">
        <v>2021</v>
      </c>
      <c r="E49" t="s">
        <v>127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361.94</v>
      </c>
      <c r="X49">
        <v>0</v>
      </c>
      <c r="Y49">
        <v>0</v>
      </c>
    </row>
    <row r="50" spans="1:25">
      <c r="A50">
        <v>923833706</v>
      </c>
      <c r="B50">
        <v>552022</v>
      </c>
      <c r="C50">
        <v>55</v>
      </c>
      <c r="D50">
        <v>2022</v>
      </c>
      <c r="E50" t="s">
        <v>127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329.04</v>
      </c>
      <c r="X50">
        <v>0</v>
      </c>
      <c r="Y50">
        <v>0</v>
      </c>
    </row>
    <row r="51" spans="1:25">
      <c r="A51">
        <v>923833706</v>
      </c>
      <c r="B51">
        <v>552023</v>
      </c>
      <c r="C51">
        <v>55</v>
      </c>
      <c r="D51">
        <v>2023</v>
      </c>
      <c r="E51" t="s">
        <v>127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329.04</v>
      </c>
      <c r="X51">
        <v>0</v>
      </c>
      <c r="Y51">
        <v>0</v>
      </c>
    </row>
    <row r="52" spans="1:25">
      <c r="A52">
        <v>917983550</v>
      </c>
      <c r="B52">
        <v>632019</v>
      </c>
      <c r="C52">
        <v>63</v>
      </c>
      <c r="D52">
        <v>2019</v>
      </c>
      <c r="E52" t="s">
        <v>247</v>
      </c>
      <c r="F52">
        <v>1867.242857142857</v>
      </c>
      <c r="G52">
        <v>915.49285714285725</v>
      </c>
      <c r="H52">
        <v>152.95982142857139</v>
      </c>
      <c r="I52">
        <v>103.48635201776391</v>
      </c>
      <c r="J52">
        <v>38.6</v>
      </c>
      <c r="K52">
        <v>111.4</v>
      </c>
      <c r="L52">
        <v>0</v>
      </c>
      <c r="M52">
        <v>0</v>
      </c>
      <c r="N52">
        <v>2883.2622448749071</v>
      </c>
      <c r="O52">
        <v>0</v>
      </c>
      <c r="P52">
        <v>0</v>
      </c>
      <c r="Q52">
        <v>19693.990000000002</v>
      </c>
      <c r="R52">
        <v>1648</v>
      </c>
      <c r="S52">
        <v>0</v>
      </c>
      <c r="T52">
        <v>6177.6798088749074</v>
      </c>
      <c r="U52">
        <v>398.77</v>
      </c>
      <c r="V52">
        <v>0</v>
      </c>
      <c r="W52">
        <v>2667.1</v>
      </c>
      <c r="X52">
        <v>0</v>
      </c>
      <c r="Y52">
        <v>0</v>
      </c>
    </row>
    <row r="53" spans="1:25">
      <c r="A53">
        <v>917983550</v>
      </c>
      <c r="B53">
        <v>632020</v>
      </c>
      <c r="C53">
        <v>63</v>
      </c>
      <c r="D53">
        <v>2020</v>
      </c>
      <c r="E53" t="s">
        <v>247</v>
      </c>
      <c r="F53">
        <v>2232.6020851433541</v>
      </c>
      <c r="G53">
        <v>896.34839270199836</v>
      </c>
      <c r="H53">
        <v>363.83145091225032</v>
      </c>
      <c r="I53">
        <v>103.48635201776391</v>
      </c>
      <c r="J53">
        <v>38.6</v>
      </c>
      <c r="K53">
        <v>111.4</v>
      </c>
      <c r="L53">
        <v>0</v>
      </c>
      <c r="M53">
        <v>0</v>
      </c>
      <c r="N53">
        <v>3018.605378950866</v>
      </c>
      <c r="O53">
        <v>0</v>
      </c>
      <c r="P53">
        <v>0</v>
      </c>
      <c r="Q53">
        <v>18796.099999999999</v>
      </c>
      <c r="R53">
        <v>1764</v>
      </c>
      <c r="S53">
        <v>0</v>
      </c>
      <c r="T53">
        <v>6353.9593389508645</v>
      </c>
      <c r="U53">
        <v>398.77</v>
      </c>
      <c r="V53">
        <v>0</v>
      </c>
      <c r="W53">
        <v>2930.33</v>
      </c>
      <c r="X53">
        <v>0</v>
      </c>
      <c r="Y53">
        <v>0</v>
      </c>
    </row>
    <row r="54" spans="1:25">
      <c r="A54">
        <v>917983550</v>
      </c>
      <c r="B54">
        <v>632021</v>
      </c>
      <c r="C54">
        <v>63</v>
      </c>
      <c r="D54">
        <v>2021</v>
      </c>
      <c r="E54" t="s">
        <v>247</v>
      </c>
      <c r="F54">
        <v>1492.565436241611</v>
      </c>
      <c r="G54">
        <v>2444.3154362416112</v>
      </c>
      <c r="H54">
        <v>1520.244966442953</v>
      </c>
      <c r="I54">
        <v>103.48635201776391</v>
      </c>
      <c r="J54">
        <v>38.6</v>
      </c>
      <c r="K54">
        <v>111.4</v>
      </c>
      <c r="L54">
        <v>0</v>
      </c>
      <c r="M54">
        <v>0</v>
      </c>
      <c r="N54">
        <v>2670.122258058032</v>
      </c>
      <c r="O54">
        <v>0</v>
      </c>
      <c r="P54">
        <v>0</v>
      </c>
      <c r="Q54">
        <v>79668.800000000003</v>
      </c>
      <c r="R54">
        <v>1582</v>
      </c>
      <c r="S54">
        <v>0</v>
      </c>
      <c r="T54">
        <v>10912.43393805803</v>
      </c>
      <c r="U54">
        <v>398.77</v>
      </c>
      <c r="V54">
        <v>0</v>
      </c>
      <c r="W54">
        <v>3818.96</v>
      </c>
      <c r="X54">
        <v>0</v>
      </c>
      <c r="Y54">
        <v>0</v>
      </c>
    </row>
    <row r="55" spans="1:25">
      <c r="A55">
        <v>917983550</v>
      </c>
      <c r="B55">
        <v>632022</v>
      </c>
      <c r="C55">
        <v>63</v>
      </c>
      <c r="D55">
        <v>2022</v>
      </c>
      <c r="E55" t="s">
        <v>247</v>
      </c>
      <c r="F55">
        <v>2176.164906580017</v>
      </c>
      <c r="G55">
        <v>1565.890333062551</v>
      </c>
      <c r="H55">
        <v>138.13647441104791</v>
      </c>
      <c r="I55">
        <v>103.48635201776391</v>
      </c>
      <c r="J55">
        <v>38.6</v>
      </c>
      <c r="K55">
        <v>111.4</v>
      </c>
      <c r="L55">
        <v>0</v>
      </c>
      <c r="M55">
        <v>0</v>
      </c>
      <c r="N55">
        <v>3857.4051172492841</v>
      </c>
      <c r="O55">
        <v>0</v>
      </c>
      <c r="P55">
        <v>0</v>
      </c>
      <c r="Q55">
        <v>78846.66</v>
      </c>
      <c r="R55">
        <v>3531</v>
      </c>
      <c r="S55">
        <v>0</v>
      </c>
      <c r="T55">
        <v>13979.985893249281</v>
      </c>
      <c r="U55">
        <v>0</v>
      </c>
      <c r="V55">
        <v>0</v>
      </c>
      <c r="W55">
        <v>3818.96</v>
      </c>
      <c r="X55">
        <v>0</v>
      </c>
      <c r="Y55">
        <v>0</v>
      </c>
    </row>
    <row r="56" spans="1:25">
      <c r="A56">
        <v>917983550</v>
      </c>
      <c r="B56">
        <v>632023</v>
      </c>
      <c r="C56">
        <v>63</v>
      </c>
      <c r="D56">
        <v>2023</v>
      </c>
      <c r="E56" t="s">
        <v>247</v>
      </c>
      <c r="F56">
        <v>1612</v>
      </c>
      <c r="G56">
        <v>1795</v>
      </c>
      <c r="H56">
        <v>231</v>
      </c>
      <c r="I56">
        <v>103.48635201776391</v>
      </c>
      <c r="J56">
        <v>38.6</v>
      </c>
      <c r="K56">
        <v>111.4</v>
      </c>
      <c r="L56">
        <v>0</v>
      </c>
      <c r="M56">
        <v>0</v>
      </c>
      <c r="N56">
        <v>3429.4863520177641</v>
      </c>
      <c r="O56">
        <v>0</v>
      </c>
      <c r="P56">
        <v>0</v>
      </c>
      <c r="Q56">
        <v>78429.53</v>
      </c>
      <c r="R56">
        <v>2125</v>
      </c>
      <c r="S56">
        <v>0</v>
      </c>
      <c r="T56">
        <v>12111.195060017761</v>
      </c>
      <c r="U56">
        <v>0</v>
      </c>
      <c r="V56">
        <v>0</v>
      </c>
      <c r="W56">
        <v>3818.96</v>
      </c>
      <c r="X56">
        <v>0</v>
      </c>
      <c r="Y56">
        <v>0</v>
      </c>
    </row>
    <row r="57" spans="1:25">
      <c r="A57">
        <v>982897327</v>
      </c>
      <c r="B57">
        <v>652019</v>
      </c>
      <c r="C57">
        <v>65</v>
      </c>
      <c r="D57">
        <v>2019</v>
      </c>
      <c r="E57" t="s">
        <v>69</v>
      </c>
      <c r="F57">
        <v>5858.9276785714292</v>
      </c>
      <c r="G57">
        <v>4654.5107142857141</v>
      </c>
      <c r="H57">
        <v>1366.4410714285709</v>
      </c>
      <c r="I57">
        <v>477.98181754855182</v>
      </c>
      <c r="J57">
        <v>0</v>
      </c>
      <c r="K57">
        <v>0</v>
      </c>
      <c r="L57">
        <v>0</v>
      </c>
      <c r="M57">
        <v>0</v>
      </c>
      <c r="N57">
        <v>9624.9791389771253</v>
      </c>
      <c r="O57">
        <v>156490.41</v>
      </c>
      <c r="P57">
        <v>3995</v>
      </c>
      <c r="Q57">
        <v>77121.58</v>
      </c>
      <c r="R57">
        <v>2405</v>
      </c>
      <c r="S57">
        <v>294.75812274368229</v>
      </c>
      <c r="T57">
        <v>35849.699625720808</v>
      </c>
      <c r="U57">
        <v>22880.17</v>
      </c>
      <c r="V57">
        <v>2380.7600000000002</v>
      </c>
      <c r="W57">
        <v>10642.31</v>
      </c>
      <c r="X57">
        <v>2533.39</v>
      </c>
      <c r="Y57">
        <v>1</v>
      </c>
    </row>
    <row r="58" spans="1:25">
      <c r="A58">
        <v>982897327</v>
      </c>
      <c r="B58">
        <v>652020</v>
      </c>
      <c r="C58">
        <v>65</v>
      </c>
      <c r="D58">
        <v>2020</v>
      </c>
      <c r="E58" t="s">
        <v>69</v>
      </c>
      <c r="F58">
        <v>5262.3258036490024</v>
      </c>
      <c r="G58">
        <v>1339.5612510860119</v>
      </c>
      <c r="H58">
        <v>287.75760208514339</v>
      </c>
      <c r="I58">
        <v>477.98181754855182</v>
      </c>
      <c r="J58">
        <v>0</v>
      </c>
      <c r="K58">
        <v>0</v>
      </c>
      <c r="L58">
        <v>0</v>
      </c>
      <c r="M58">
        <v>0</v>
      </c>
      <c r="N58">
        <v>6792.1112701984212</v>
      </c>
      <c r="O58">
        <v>152454.45000000001</v>
      </c>
      <c r="P58">
        <v>3996</v>
      </c>
      <c r="Q58">
        <v>124363.32</v>
      </c>
      <c r="R58">
        <v>2344</v>
      </c>
      <c r="S58">
        <v>574.07486631016036</v>
      </c>
      <c r="T58">
        <v>36848.151708508587</v>
      </c>
      <c r="U58">
        <v>22880.17</v>
      </c>
      <c r="V58">
        <v>2380.7600000000002</v>
      </c>
      <c r="W58">
        <v>10183.82</v>
      </c>
      <c r="X58">
        <v>2574.17</v>
      </c>
      <c r="Y58">
        <v>1</v>
      </c>
    </row>
    <row r="59" spans="1:25">
      <c r="A59">
        <v>982897327</v>
      </c>
      <c r="B59">
        <v>652021</v>
      </c>
      <c r="C59">
        <v>65</v>
      </c>
      <c r="D59">
        <v>2021</v>
      </c>
      <c r="E59" t="s">
        <v>69</v>
      </c>
      <c r="F59">
        <v>8097.3271812080538</v>
      </c>
      <c r="G59">
        <v>3808.064597315436</v>
      </c>
      <c r="H59">
        <v>753.734899328859</v>
      </c>
      <c r="I59">
        <v>477.98181754855182</v>
      </c>
      <c r="J59">
        <v>0</v>
      </c>
      <c r="K59">
        <v>0</v>
      </c>
      <c r="L59">
        <v>0</v>
      </c>
      <c r="M59">
        <v>0</v>
      </c>
      <c r="N59">
        <v>11629.638696743181</v>
      </c>
      <c r="O59">
        <v>148420.51</v>
      </c>
      <c r="P59">
        <v>3994</v>
      </c>
      <c r="Q59">
        <v>120996.99</v>
      </c>
      <c r="R59">
        <v>3781</v>
      </c>
      <c r="S59">
        <v>85.95348837209302</v>
      </c>
      <c r="T59">
        <v>42013.895185115267</v>
      </c>
      <c r="U59">
        <v>22436.47</v>
      </c>
      <c r="V59">
        <v>2380.7600000000002</v>
      </c>
      <c r="W59">
        <v>10277.84</v>
      </c>
      <c r="X59">
        <v>2574.17</v>
      </c>
      <c r="Y59">
        <v>1</v>
      </c>
    </row>
    <row r="60" spans="1:25">
      <c r="A60">
        <v>982897327</v>
      </c>
      <c r="B60">
        <v>652022</v>
      </c>
      <c r="C60">
        <v>65</v>
      </c>
      <c r="D60">
        <v>2022</v>
      </c>
      <c r="E60" t="s">
        <v>69</v>
      </c>
      <c r="F60">
        <v>4218.3168155970761</v>
      </c>
      <c r="G60">
        <v>1971.02193338749</v>
      </c>
      <c r="H60">
        <v>416.47116165718933</v>
      </c>
      <c r="I60">
        <v>477.98181754855182</v>
      </c>
      <c r="J60">
        <v>0</v>
      </c>
      <c r="K60">
        <v>0</v>
      </c>
      <c r="L60">
        <v>0</v>
      </c>
      <c r="M60">
        <v>0</v>
      </c>
      <c r="N60">
        <v>6250.8494048759276</v>
      </c>
      <c r="O60">
        <v>144384.54999999999</v>
      </c>
      <c r="P60">
        <v>3996</v>
      </c>
      <c r="Q60">
        <v>117414.52</v>
      </c>
      <c r="R60">
        <v>3726</v>
      </c>
      <c r="S60">
        <v>194.18892508143321</v>
      </c>
      <c r="T60">
        <v>36053.440581957373</v>
      </c>
      <c r="U60">
        <v>22436.47</v>
      </c>
      <c r="V60">
        <v>2380.7600000000002</v>
      </c>
      <c r="W60">
        <v>10277.84</v>
      </c>
      <c r="X60">
        <v>2574.17</v>
      </c>
      <c r="Y60">
        <v>1</v>
      </c>
    </row>
    <row r="61" spans="1:25">
      <c r="A61">
        <v>982897327</v>
      </c>
      <c r="B61">
        <v>652023</v>
      </c>
      <c r="C61">
        <v>65</v>
      </c>
      <c r="D61">
        <v>2023</v>
      </c>
      <c r="E61" t="s">
        <v>69</v>
      </c>
      <c r="F61">
        <v>17361</v>
      </c>
      <c r="G61">
        <v>15193</v>
      </c>
      <c r="H61">
        <v>2964</v>
      </c>
      <c r="I61">
        <v>477.98181754855182</v>
      </c>
      <c r="J61">
        <v>0</v>
      </c>
      <c r="K61">
        <v>0</v>
      </c>
      <c r="L61">
        <v>0</v>
      </c>
      <c r="M61">
        <v>0</v>
      </c>
      <c r="N61">
        <v>30067.981817548549</v>
      </c>
      <c r="O61">
        <v>140404.14000000001</v>
      </c>
      <c r="P61">
        <v>3996</v>
      </c>
      <c r="Q61">
        <v>118623.49</v>
      </c>
      <c r="R61">
        <v>3867</v>
      </c>
      <c r="S61">
        <v>188</v>
      </c>
      <c r="T61">
        <v>59773.691685548547</v>
      </c>
      <c r="U61">
        <v>22436.47</v>
      </c>
      <c r="V61">
        <v>1358.13</v>
      </c>
      <c r="W61">
        <v>10277.84</v>
      </c>
      <c r="X61">
        <v>2574.17</v>
      </c>
      <c r="Y61">
        <v>1</v>
      </c>
    </row>
    <row r="62" spans="1:25">
      <c r="A62">
        <v>917424799</v>
      </c>
      <c r="B62">
        <v>712019</v>
      </c>
      <c r="C62">
        <v>71</v>
      </c>
      <c r="D62">
        <v>2019</v>
      </c>
      <c r="E62" t="s">
        <v>70</v>
      </c>
      <c r="F62">
        <v>18256.60446428572</v>
      </c>
      <c r="G62">
        <v>11313.361607142861</v>
      </c>
      <c r="H62">
        <v>6738.1633928571437</v>
      </c>
      <c r="I62">
        <v>-71.512932969032406</v>
      </c>
      <c r="J62">
        <v>0</v>
      </c>
      <c r="K62">
        <v>0</v>
      </c>
      <c r="L62">
        <v>0</v>
      </c>
      <c r="M62">
        <v>112.17053571428571</v>
      </c>
      <c r="N62">
        <v>22648.119209888111</v>
      </c>
      <c r="O62">
        <v>71113.09</v>
      </c>
      <c r="P62">
        <v>1602</v>
      </c>
      <c r="Q62">
        <v>676250.55</v>
      </c>
      <c r="R62">
        <v>19980</v>
      </c>
      <c r="S62">
        <v>2623.5812274368232</v>
      </c>
      <c r="T62">
        <v>109333.3007413249</v>
      </c>
      <c r="U62">
        <v>73442.69</v>
      </c>
      <c r="V62">
        <v>14013.24</v>
      </c>
      <c r="W62">
        <v>38340.04</v>
      </c>
      <c r="X62">
        <v>1596.89</v>
      </c>
      <c r="Y62">
        <v>1</v>
      </c>
    </row>
    <row r="63" spans="1:25">
      <c r="A63">
        <v>917424799</v>
      </c>
      <c r="B63">
        <v>712020</v>
      </c>
      <c r="C63">
        <v>71</v>
      </c>
      <c r="D63">
        <v>2020</v>
      </c>
      <c r="E63" t="s">
        <v>70</v>
      </c>
      <c r="F63">
        <v>23773.62901824501</v>
      </c>
      <c r="G63">
        <v>13254.490008688101</v>
      </c>
      <c r="H63">
        <v>3377.017376194613</v>
      </c>
      <c r="I63">
        <v>-71.512932969032406</v>
      </c>
      <c r="J63">
        <v>0</v>
      </c>
      <c r="K63">
        <v>0</v>
      </c>
      <c r="L63">
        <v>0</v>
      </c>
      <c r="M63">
        <v>655.9991311902694</v>
      </c>
      <c r="N63">
        <v>32923.58958657919</v>
      </c>
      <c r="O63">
        <v>74011.789999999994</v>
      </c>
      <c r="P63">
        <v>1567</v>
      </c>
      <c r="Q63">
        <v>665072.88</v>
      </c>
      <c r="R63">
        <v>20946</v>
      </c>
      <c r="S63">
        <v>1455.401069518716</v>
      </c>
      <c r="T63">
        <v>118679.4690680979</v>
      </c>
      <c r="U63">
        <v>73442.69</v>
      </c>
      <c r="V63">
        <v>14013.24</v>
      </c>
      <c r="W63">
        <v>38340.04</v>
      </c>
      <c r="X63">
        <v>1596.89</v>
      </c>
      <c r="Y63">
        <v>1</v>
      </c>
    </row>
    <row r="64" spans="1:25">
      <c r="A64">
        <v>917424799</v>
      </c>
      <c r="B64">
        <v>712021</v>
      </c>
      <c r="C64">
        <v>71</v>
      </c>
      <c r="D64">
        <v>2021</v>
      </c>
      <c r="E64" t="s">
        <v>70</v>
      </c>
      <c r="F64">
        <v>25557.78775167785</v>
      </c>
      <c r="G64">
        <v>13065.80285234899</v>
      </c>
      <c r="H64">
        <v>4687.4219798657723</v>
      </c>
      <c r="I64">
        <v>-71.512932969032406</v>
      </c>
      <c r="J64">
        <v>0</v>
      </c>
      <c r="K64">
        <v>0</v>
      </c>
      <c r="L64">
        <v>0</v>
      </c>
      <c r="M64">
        <v>51.100671140939603</v>
      </c>
      <c r="N64">
        <v>33813.555020051099</v>
      </c>
      <c r="O64">
        <v>79622.34</v>
      </c>
      <c r="P64">
        <v>1713</v>
      </c>
      <c r="Q64">
        <v>660756.14</v>
      </c>
      <c r="R64">
        <v>21133</v>
      </c>
      <c r="S64">
        <v>16960.744186046511</v>
      </c>
      <c r="T64">
        <v>135515.94013409759</v>
      </c>
      <c r="U64">
        <v>73442.69</v>
      </c>
      <c r="V64">
        <v>14013.24</v>
      </c>
      <c r="W64">
        <v>38864.39</v>
      </c>
      <c r="X64">
        <v>1596.89</v>
      </c>
      <c r="Y64">
        <v>1</v>
      </c>
    </row>
    <row r="65" spans="1:25">
      <c r="A65">
        <v>917424799</v>
      </c>
      <c r="B65">
        <v>712022</v>
      </c>
      <c r="C65">
        <v>71</v>
      </c>
      <c r="D65">
        <v>2022</v>
      </c>
      <c r="E65" t="s">
        <v>70</v>
      </c>
      <c r="F65">
        <v>24588.292445166531</v>
      </c>
      <c r="G65">
        <v>13950.75304630382</v>
      </c>
      <c r="H65">
        <v>4949.2030869212031</v>
      </c>
      <c r="I65">
        <v>-71.512932969032406</v>
      </c>
      <c r="J65">
        <v>0</v>
      </c>
      <c r="K65">
        <v>0</v>
      </c>
      <c r="L65">
        <v>0</v>
      </c>
      <c r="M65">
        <v>535.02112103980505</v>
      </c>
      <c r="N65">
        <v>32983.308350540319</v>
      </c>
      <c r="O65">
        <v>90726.28</v>
      </c>
      <c r="P65">
        <v>1966</v>
      </c>
      <c r="Q65">
        <v>716991.93</v>
      </c>
      <c r="R65">
        <v>21864</v>
      </c>
      <c r="S65">
        <v>144.58631921824099</v>
      </c>
      <c r="T65">
        <v>124483.13702575859</v>
      </c>
      <c r="U65">
        <v>73442.63</v>
      </c>
      <c r="V65">
        <v>14013.24</v>
      </c>
      <c r="W65">
        <v>40477.410000000003</v>
      </c>
      <c r="X65">
        <v>1633.66</v>
      </c>
      <c r="Y65">
        <v>1</v>
      </c>
    </row>
    <row r="66" spans="1:25">
      <c r="A66">
        <v>917424799</v>
      </c>
      <c r="B66">
        <v>712023</v>
      </c>
      <c r="C66">
        <v>71</v>
      </c>
      <c r="D66">
        <v>2023</v>
      </c>
      <c r="E66" t="s">
        <v>70</v>
      </c>
      <c r="F66">
        <v>29436</v>
      </c>
      <c r="G66">
        <v>16290</v>
      </c>
      <c r="H66">
        <v>9586</v>
      </c>
      <c r="I66">
        <v>-71.512932969032406</v>
      </c>
      <c r="J66">
        <v>0</v>
      </c>
      <c r="K66">
        <v>0</v>
      </c>
      <c r="L66">
        <v>25</v>
      </c>
      <c r="M66">
        <v>89</v>
      </c>
      <c r="N66">
        <v>35954.487067030968</v>
      </c>
      <c r="O66">
        <v>91809</v>
      </c>
      <c r="P66">
        <v>2168</v>
      </c>
      <c r="Q66">
        <v>712579.24</v>
      </c>
      <c r="R66">
        <v>24453</v>
      </c>
      <c r="S66">
        <v>1761</v>
      </c>
      <c r="T66">
        <v>131583.34393103101</v>
      </c>
      <c r="U66">
        <v>73442.63</v>
      </c>
      <c r="V66">
        <v>14013.24</v>
      </c>
      <c r="W66">
        <v>40477.410000000003</v>
      </c>
      <c r="X66">
        <v>1633.66</v>
      </c>
      <c r="Y66">
        <v>1</v>
      </c>
    </row>
    <row r="67" spans="1:25">
      <c r="A67">
        <v>917743193</v>
      </c>
      <c r="B67">
        <v>822019</v>
      </c>
      <c r="C67">
        <v>82</v>
      </c>
      <c r="D67">
        <v>2019</v>
      </c>
      <c r="E67" t="s">
        <v>128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>
      <c r="A68">
        <v>917743193</v>
      </c>
      <c r="B68">
        <v>822020</v>
      </c>
      <c r="C68">
        <v>82</v>
      </c>
      <c r="D68">
        <v>2020</v>
      </c>
      <c r="E68" t="s">
        <v>128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>
      <c r="A69">
        <v>917743193</v>
      </c>
      <c r="B69">
        <v>822021</v>
      </c>
      <c r="C69">
        <v>82</v>
      </c>
      <c r="D69">
        <v>2021</v>
      </c>
      <c r="E69" t="s">
        <v>128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>
      <c r="A70">
        <v>917743193</v>
      </c>
      <c r="B70">
        <v>822022</v>
      </c>
      <c r="C70">
        <v>82</v>
      </c>
      <c r="D70">
        <v>2022</v>
      </c>
      <c r="E70" t="s">
        <v>128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>
      <c r="A71">
        <v>917743193</v>
      </c>
      <c r="B71">
        <v>822023</v>
      </c>
      <c r="C71">
        <v>82</v>
      </c>
      <c r="D71">
        <v>2023</v>
      </c>
      <c r="E71" t="s">
        <v>128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>
      <c r="A72">
        <v>923488960</v>
      </c>
      <c r="B72">
        <v>842019</v>
      </c>
      <c r="C72">
        <v>84</v>
      </c>
      <c r="D72">
        <v>2019</v>
      </c>
      <c r="E72" t="s">
        <v>248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>
      <c r="A73">
        <v>923488960</v>
      </c>
      <c r="B73">
        <v>842020</v>
      </c>
      <c r="C73">
        <v>84</v>
      </c>
      <c r="D73">
        <v>2020</v>
      </c>
      <c r="E73" t="s">
        <v>248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>
      <c r="A74">
        <v>923488960</v>
      </c>
      <c r="B74">
        <v>842021</v>
      </c>
      <c r="C74">
        <v>84</v>
      </c>
      <c r="D74">
        <v>2021</v>
      </c>
      <c r="E74" t="s">
        <v>248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>
      <c r="A75">
        <v>923488960</v>
      </c>
      <c r="B75">
        <v>842022</v>
      </c>
      <c r="C75">
        <v>84</v>
      </c>
      <c r="D75">
        <v>2022</v>
      </c>
      <c r="E75" t="s">
        <v>248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>
      <c r="A76">
        <v>923488960</v>
      </c>
      <c r="B76">
        <v>842023</v>
      </c>
      <c r="C76">
        <v>84</v>
      </c>
      <c r="D76">
        <v>2023</v>
      </c>
      <c r="E76" t="s">
        <v>248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>
      <c r="A77">
        <v>979379455</v>
      </c>
      <c r="B77">
        <v>862019</v>
      </c>
      <c r="C77">
        <v>86</v>
      </c>
      <c r="D77">
        <v>2019</v>
      </c>
      <c r="E77" t="s">
        <v>71</v>
      </c>
      <c r="F77">
        <v>4971.760714285715</v>
      </c>
      <c r="G77">
        <v>5704.8348214285716</v>
      </c>
      <c r="H77">
        <v>2652.4366071428572</v>
      </c>
      <c r="I77">
        <v>689.57930507955029</v>
      </c>
      <c r="J77">
        <v>0</v>
      </c>
      <c r="K77">
        <v>0</v>
      </c>
      <c r="L77">
        <v>0</v>
      </c>
      <c r="M77">
        <v>347.84196428571431</v>
      </c>
      <c r="N77">
        <v>8365.8962693652647</v>
      </c>
      <c r="O77">
        <v>19659.650000000001</v>
      </c>
      <c r="P77">
        <v>768</v>
      </c>
      <c r="Q77">
        <v>115591.47</v>
      </c>
      <c r="R77">
        <v>4584</v>
      </c>
      <c r="S77">
        <v>0</v>
      </c>
      <c r="T77">
        <v>25024.889901365259</v>
      </c>
      <c r="U77">
        <v>15855.42</v>
      </c>
      <c r="V77">
        <v>0</v>
      </c>
      <c r="W77">
        <v>19593.37</v>
      </c>
      <c r="X77">
        <v>1368.41</v>
      </c>
      <c r="Y77">
        <v>1</v>
      </c>
    </row>
    <row r="78" spans="1:25">
      <c r="A78">
        <v>979379455</v>
      </c>
      <c r="B78">
        <v>862020</v>
      </c>
      <c r="C78">
        <v>86</v>
      </c>
      <c r="D78">
        <v>2020</v>
      </c>
      <c r="E78" t="s">
        <v>71</v>
      </c>
      <c r="F78">
        <v>10251.226759339699</v>
      </c>
      <c r="G78">
        <v>13262.20764552563</v>
      </c>
      <c r="H78">
        <v>10494.883579496091</v>
      </c>
      <c r="I78">
        <v>689.57930507955029</v>
      </c>
      <c r="J78">
        <v>0</v>
      </c>
      <c r="K78">
        <v>0</v>
      </c>
      <c r="L78">
        <v>0</v>
      </c>
      <c r="M78">
        <v>457.54561251086022</v>
      </c>
      <c r="N78">
        <v>13250.584517937939</v>
      </c>
      <c r="O78">
        <v>21142.33</v>
      </c>
      <c r="P78">
        <v>768</v>
      </c>
      <c r="Q78">
        <v>135997.51</v>
      </c>
      <c r="R78">
        <v>5670</v>
      </c>
      <c r="S78">
        <v>0</v>
      </c>
      <c r="T78">
        <v>32825.475141937939</v>
      </c>
      <c r="U78">
        <v>15855.42</v>
      </c>
      <c r="V78">
        <v>0</v>
      </c>
      <c r="W78">
        <v>19593.37</v>
      </c>
      <c r="X78">
        <v>1368.41</v>
      </c>
      <c r="Y78">
        <v>1</v>
      </c>
    </row>
    <row r="79" spans="1:25">
      <c r="A79">
        <v>979379455</v>
      </c>
      <c r="B79">
        <v>862021</v>
      </c>
      <c r="C79">
        <v>86</v>
      </c>
      <c r="D79">
        <v>2021</v>
      </c>
      <c r="E79" t="s">
        <v>71</v>
      </c>
      <c r="F79">
        <v>7197.7424496644298</v>
      </c>
      <c r="G79">
        <v>8109.0377516778526</v>
      </c>
      <c r="H79">
        <v>4069.955536912752</v>
      </c>
      <c r="I79">
        <v>689.57930507955029</v>
      </c>
      <c r="J79">
        <v>0</v>
      </c>
      <c r="K79">
        <v>0</v>
      </c>
      <c r="L79">
        <v>0</v>
      </c>
      <c r="M79">
        <v>410.93456375838929</v>
      </c>
      <c r="N79">
        <v>11515.469405750689</v>
      </c>
      <c r="O79">
        <v>23018.91</v>
      </c>
      <c r="P79">
        <v>753</v>
      </c>
      <c r="Q79">
        <v>141830.26</v>
      </c>
      <c r="R79">
        <v>6572</v>
      </c>
      <c r="S79">
        <v>1051.5348837209301</v>
      </c>
      <c r="T79">
        <v>33673.39490147162</v>
      </c>
      <c r="U79">
        <v>15855.42</v>
      </c>
      <c r="V79">
        <v>0</v>
      </c>
      <c r="W79">
        <v>19593.38</v>
      </c>
      <c r="X79">
        <v>1368.41</v>
      </c>
      <c r="Y79">
        <v>1</v>
      </c>
    </row>
    <row r="80" spans="1:25">
      <c r="A80">
        <v>979379455</v>
      </c>
      <c r="B80">
        <v>862022</v>
      </c>
      <c r="C80">
        <v>86</v>
      </c>
      <c r="D80">
        <v>2022</v>
      </c>
      <c r="E80" t="s">
        <v>71</v>
      </c>
      <c r="F80">
        <v>5974.9179528838349</v>
      </c>
      <c r="G80">
        <v>7976.8659626320077</v>
      </c>
      <c r="H80">
        <v>4176.0511779041444</v>
      </c>
      <c r="I80">
        <v>689.57930507955029</v>
      </c>
      <c r="J80">
        <v>0</v>
      </c>
      <c r="K80">
        <v>0</v>
      </c>
      <c r="L80">
        <v>0</v>
      </c>
      <c r="M80">
        <v>558.73111291632824</v>
      </c>
      <c r="N80">
        <v>9906.580929774922</v>
      </c>
      <c r="O80">
        <v>52458.39</v>
      </c>
      <c r="P80">
        <v>864</v>
      </c>
      <c r="Q80">
        <v>179586.08</v>
      </c>
      <c r="R80">
        <v>7275</v>
      </c>
      <c r="S80">
        <v>707.10097719869714</v>
      </c>
      <c r="T80">
        <v>38151.599598973611</v>
      </c>
      <c r="U80">
        <v>15855.42</v>
      </c>
      <c r="V80">
        <v>0</v>
      </c>
      <c r="W80">
        <v>21915.66</v>
      </c>
      <c r="X80">
        <v>1368.41</v>
      </c>
      <c r="Y80">
        <v>1</v>
      </c>
    </row>
    <row r="81" spans="1:25">
      <c r="A81">
        <v>979379455</v>
      </c>
      <c r="B81">
        <v>862023</v>
      </c>
      <c r="C81">
        <v>86</v>
      </c>
      <c r="D81">
        <v>2023</v>
      </c>
      <c r="E81" t="s">
        <v>71</v>
      </c>
      <c r="F81">
        <v>10294</v>
      </c>
      <c r="G81">
        <v>13838</v>
      </c>
      <c r="H81">
        <v>7378</v>
      </c>
      <c r="I81">
        <v>689.57930507955029</v>
      </c>
      <c r="J81">
        <v>0</v>
      </c>
      <c r="K81">
        <v>0</v>
      </c>
      <c r="L81">
        <v>0</v>
      </c>
      <c r="M81">
        <v>543</v>
      </c>
      <c r="N81">
        <v>16900.579305079551</v>
      </c>
      <c r="O81">
        <v>55619.69</v>
      </c>
      <c r="P81">
        <v>1615</v>
      </c>
      <c r="Q81">
        <v>199180.08</v>
      </c>
      <c r="R81">
        <v>9556</v>
      </c>
      <c r="S81">
        <v>0</v>
      </c>
      <c r="T81">
        <v>49372.840077079563</v>
      </c>
      <c r="U81">
        <v>15855.42</v>
      </c>
      <c r="V81">
        <v>0</v>
      </c>
      <c r="W81">
        <v>21743.99</v>
      </c>
      <c r="X81">
        <v>1368.41</v>
      </c>
      <c r="Y81">
        <v>1</v>
      </c>
    </row>
    <row r="82" spans="1:25">
      <c r="A82">
        <v>824914982</v>
      </c>
      <c r="B82">
        <v>882019</v>
      </c>
      <c r="C82">
        <v>88</v>
      </c>
      <c r="D82">
        <v>2019</v>
      </c>
      <c r="E82" t="s">
        <v>129</v>
      </c>
      <c r="F82">
        <v>194.88214285714281</v>
      </c>
      <c r="G82">
        <v>624.3026785714286</v>
      </c>
      <c r="H82">
        <v>538.19196428571433</v>
      </c>
      <c r="I82">
        <v>0.79357568792193778</v>
      </c>
      <c r="J82">
        <v>0</v>
      </c>
      <c r="K82">
        <v>0</v>
      </c>
      <c r="L82">
        <v>0</v>
      </c>
      <c r="M82">
        <v>0</v>
      </c>
      <c r="N82">
        <v>281.78643283077912</v>
      </c>
      <c r="O82">
        <v>775.68000000000006</v>
      </c>
      <c r="P82">
        <v>77</v>
      </c>
      <c r="Q82">
        <v>19168.79</v>
      </c>
      <c r="R82">
        <v>1283</v>
      </c>
      <c r="S82">
        <v>0</v>
      </c>
      <c r="T82">
        <v>3309.1441248307792</v>
      </c>
      <c r="U82">
        <v>0</v>
      </c>
      <c r="V82">
        <v>0</v>
      </c>
      <c r="W82">
        <v>3134.36</v>
      </c>
      <c r="X82">
        <v>0</v>
      </c>
      <c r="Y82">
        <v>0</v>
      </c>
    </row>
    <row r="83" spans="1:25">
      <c r="A83">
        <v>824914982</v>
      </c>
      <c r="B83">
        <v>882020</v>
      </c>
      <c r="C83">
        <v>88</v>
      </c>
      <c r="D83">
        <v>2020</v>
      </c>
      <c r="E83" t="s">
        <v>129</v>
      </c>
      <c r="F83">
        <v>744.20069504778462</v>
      </c>
      <c r="G83">
        <v>1170.875760208515</v>
      </c>
      <c r="H83">
        <v>1007.702867072111</v>
      </c>
      <c r="I83">
        <v>0.79357568792193778</v>
      </c>
      <c r="J83">
        <v>0</v>
      </c>
      <c r="K83">
        <v>0</v>
      </c>
      <c r="L83">
        <v>0</v>
      </c>
      <c r="M83">
        <v>0</v>
      </c>
      <c r="N83">
        <v>908.16716387210977</v>
      </c>
      <c r="O83">
        <v>775.68000000000006</v>
      </c>
      <c r="P83">
        <v>31</v>
      </c>
      <c r="Q83">
        <v>86791.32</v>
      </c>
      <c r="R83">
        <v>907</v>
      </c>
      <c r="S83">
        <v>0</v>
      </c>
      <c r="T83">
        <v>9166.7683638721082</v>
      </c>
      <c r="U83">
        <v>0</v>
      </c>
      <c r="V83">
        <v>0</v>
      </c>
      <c r="W83">
        <v>4886.16</v>
      </c>
      <c r="X83">
        <v>0</v>
      </c>
      <c r="Y83">
        <v>0</v>
      </c>
    </row>
    <row r="84" spans="1:25">
      <c r="A84">
        <v>824914982</v>
      </c>
      <c r="B84">
        <v>882021</v>
      </c>
      <c r="C84">
        <v>88</v>
      </c>
      <c r="D84">
        <v>2021</v>
      </c>
      <c r="E84" t="s">
        <v>129</v>
      </c>
      <c r="F84">
        <v>207.59647651006711</v>
      </c>
      <c r="G84">
        <v>278.92449664429529</v>
      </c>
      <c r="H84">
        <v>143.7206375838926</v>
      </c>
      <c r="I84">
        <v>0.79357568792193778</v>
      </c>
      <c r="J84">
        <v>0</v>
      </c>
      <c r="K84">
        <v>0</v>
      </c>
      <c r="L84">
        <v>0</v>
      </c>
      <c r="M84">
        <v>0</v>
      </c>
      <c r="N84">
        <v>343.5939112583917</v>
      </c>
      <c r="O84">
        <v>744.37</v>
      </c>
      <c r="P84">
        <v>31</v>
      </c>
      <c r="Q84">
        <v>96813.55</v>
      </c>
      <c r="R84">
        <v>2206</v>
      </c>
      <c r="S84">
        <v>0</v>
      </c>
      <c r="T84">
        <v>10736.436023258389</v>
      </c>
      <c r="U84">
        <v>0</v>
      </c>
      <c r="V84">
        <v>0</v>
      </c>
      <c r="W84">
        <v>4886.16</v>
      </c>
      <c r="X84">
        <v>0</v>
      </c>
      <c r="Y84">
        <v>0</v>
      </c>
    </row>
    <row r="85" spans="1:25">
      <c r="A85">
        <v>824914982</v>
      </c>
      <c r="B85">
        <v>882022</v>
      </c>
      <c r="C85">
        <v>88</v>
      </c>
      <c r="D85">
        <v>2022</v>
      </c>
      <c r="E85" t="s">
        <v>129</v>
      </c>
      <c r="F85">
        <v>912.31925264013</v>
      </c>
      <c r="G85">
        <v>138.13647441104791</v>
      </c>
      <c r="H85">
        <v>9.2778229082047137</v>
      </c>
      <c r="I85">
        <v>0.79357568792193778</v>
      </c>
      <c r="J85">
        <v>0</v>
      </c>
      <c r="K85">
        <v>0</v>
      </c>
      <c r="L85">
        <v>0</v>
      </c>
      <c r="M85">
        <v>0</v>
      </c>
      <c r="N85">
        <v>1041.9714798308951</v>
      </c>
      <c r="O85">
        <v>713.06000000000006</v>
      </c>
      <c r="P85">
        <v>31</v>
      </c>
      <c r="Q85">
        <v>95522.77</v>
      </c>
      <c r="R85">
        <v>2215</v>
      </c>
      <c r="S85">
        <v>0</v>
      </c>
      <c r="T85">
        <v>11333.286867830901</v>
      </c>
      <c r="U85">
        <v>0</v>
      </c>
      <c r="V85">
        <v>0</v>
      </c>
      <c r="W85">
        <v>4886.16</v>
      </c>
      <c r="X85">
        <v>0</v>
      </c>
      <c r="Y85">
        <v>0</v>
      </c>
    </row>
    <row r="86" spans="1:25">
      <c r="A86">
        <v>824914982</v>
      </c>
      <c r="B86">
        <v>882023</v>
      </c>
      <c r="C86">
        <v>88</v>
      </c>
      <c r="D86">
        <v>2023</v>
      </c>
      <c r="E86" t="s">
        <v>129</v>
      </c>
      <c r="F86">
        <v>174</v>
      </c>
      <c r="G86">
        <v>214</v>
      </c>
      <c r="H86">
        <v>0</v>
      </c>
      <c r="I86">
        <v>0.79357568792193778</v>
      </c>
      <c r="J86">
        <v>0</v>
      </c>
      <c r="K86">
        <v>0</v>
      </c>
      <c r="L86">
        <v>0</v>
      </c>
      <c r="M86">
        <v>0</v>
      </c>
      <c r="N86">
        <v>388.79357568792187</v>
      </c>
      <c r="O86">
        <v>655.49</v>
      </c>
      <c r="P86">
        <v>57</v>
      </c>
      <c r="Q86">
        <v>93364.4</v>
      </c>
      <c r="R86">
        <v>2243</v>
      </c>
      <c r="S86">
        <v>0</v>
      </c>
      <c r="T86">
        <v>10548.856379687921</v>
      </c>
      <c r="U86">
        <v>0</v>
      </c>
      <c r="V86">
        <v>0</v>
      </c>
      <c r="W86">
        <v>4606.78</v>
      </c>
      <c r="X86">
        <v>0</v>
      </c>
      <c r="Y86">
        <v>0</v>
      </c>
    </row>
    <row r="87" spans="1:25">
      <c r="A87">
        <v>977285712</v>
      </c>
      <c r="B87">
        <v>912019</v>
      </c>
      <c r="C87">
        <v>91</v>
      </c>
      <c r="D87">
        <v>2019</v>
      </c>
      <c r="E87" t="s">
        <v>130</v>
      </c>
      <c r="F87">
        <v>0</v>
      </c>
      <c r="G87">
        <v>0</v>
      </c>
      <c r="H87">
        <v>0</v>
      </c>
      <c r="I87">
        <v>26.63455067359434</v>
      </c>
      <c r="J87">
        <v>0</v>
      </c>
      <c r="K87">
        <v>0</v>
      </c>
      <c r="L87">
        <v>0</v>
      </c>
      <c r="M87">
        <v>0</v>
      </c>
      <c r="N87">
        <v>26.63455067359434</v>
      </c>
      <c r="O87">
        <v>0</v>
      </c>
      <c r="P87">
        <v>0</v>
      </c>
      <c r="Q87">
        <v>0</v>
      </c>
      <c r="R87">
        <v>0</v>
      </c>
      <c r="S87">
        <v>0</v>
      </c>
      <c r="T87">
        <v>26.63455067359434</v>
      </c>
      <c r="U87">
        <v>0</v>
      </c>
      <c r="V87">
        <v>0</v>
      </c>
      <c r="W87">
        <v>0</v>
      </c>
      <c r="X87">
        <v>0</v>
      </c>
      <c r="Y87">
        <v>0</v>
      </c>
    </row>
    <row r="88" spans="1:25">
      <c r="A88">
        <v>977285712</v>
      </c>
      <c r="B88">
        <v>912020</v>
      </c>
      <c r="C88">
        <v>91</v>
      </c>
      <c r="D88">
        <v>2020</v>
      </c>
      <c r="E88" t="s">
        <v>130</v>
      </c>
      <c r="F88">
        <v>320.83318853171158</v>
      </c>
      <c r="G88">
        <v>695.68983492615132</v>
      </c>
      <c r="H88">
        <v>512.67158992180714</v>
      </c>
      <c r="I88">
        <v>26.63455067359434</v>
      </c>
      <c r="J88">
        <v>0</v>
      </c>
      <c r="K88">
        <v>0</v>
      </c>
      <c r="L88">
        <v>0</v>
      </c>
      <c r="M88">
        <v>0</v>
      </c>
      <c r="N88">
        <v>530.48598420965016</v>
      </c>
      <c r="O88">
        <v>0</v>
      </c>
      <c r="P88">
        <v>0</v>
      </c>
      <c r="Q88">
        <v>7822.45</v>
      </c>
      <c r="R88">
        <v>289</v>
      </c>
      <c r="S88">
        <v>0</v>
      </c>
      <c r="T88">
        <v>1473.4428042096499</v>
      </c>
      <c r="U88">
        <v>0</v>
      </c>
      <c r="V88">
        <v>0</v>
      </c>
      <c r="W88">
        <v>3992.97</v>
      </c>
      <c r="X88">
        <v>0</v>
      </c>
      <c r="Y88">
        <v>0</v>
      </c>
    </row>
    <row r="89" spans="1:25">
      <c r="A89">
        <v>977285712</v>
      </c>
      <c r="B89">
        <v>912021</v>
      </c>
      <c r="C89">
        <v>91</v>
      </c>
      <c r="D89">
        <v>2021</v>
      </c>
      <c r="E89" t="s">
        <v>130</v>
      </c>
      <c r="F89">
        <v>1149.765100671141</v>
      </c>
      <c r="G89">
        <v>812.28775167785227</v>
      </c>
      <c r="H89">
        <v>70.263422818791938</v>
      </c>
      <c r="I89">
        <v>26.63455067359434</v>
      </c>
      <c r="J89">
        <v>0</v>
      </c>
      <c r="K89">
        <v>0</v>
      </c>
      <c r="L89">
        <v>0</v>
      </c>
      <c r="M89">
        <v>0</v>
      </c>
      <c r="N89">
        <v>1918.423980203796</v>
      </c>
      <c r="O89">
        <v>0</v>
      </c>
      <c r="P89">
        <v>0</v>
      </c>
      <c r="Q89">
        <v>8650.65</v>
      </c>
      <c r="R89">
        <v>164</v>
      </c>
      <c r="S89">
        <v>0</v>
      </c>
      <c r="T89">
        <v>2805.618320203796</v>
      </c>
      <c r="U89">
        <v>0</v>
      </c>
      <c r="V89">
        <v>0</v>
      </c>
      <c r="W89">
        <v>3992.97</v>
      </c>
      <c r="X89">
        <v>0</v>
      </c>
      <c r="Y89">
        <v>0</v>
      </c>
    </row>
    <row r="90" spans="1:25">
      <c r="A90">
        <v>977285712</v>
      </c>
      <c r="B90">
        <v>912022</v>
      </c>
      <c r="C90">
        <v>91</v>
      </c>
      <c r="D90">
        <v>2022</v>
      </c>
      <c r="E90" t="s">
        <v>130</v>
      </c>
      <c r="F90">
        <v>1244.2591389114541</v>
      </c>
      <c r="G90">
        <v>927.78229082047119</v>
      </c>
      <c r="H90">
        <v>520.58895207148657</v>
      </c>
      <c r="I90">
        <v>26.63455067359434</v>
      </c>
      <c r="J90">
        <v>0</v>
      </c>
      <c r="K90">
        <v>0</v>
      </c>
      <c r="L90">
        <v>0</v>
      </c>
      <c r="M90">
        <v>0</v>
      </c>
      <c r="N90">
        <v>1678.087028334033</v>
      </c>
      <c r="O90">
        <v>0</v>
      </c>
      <c r="P90">
        <v>0</v>
      </c>
      <c r="Q90">
        <v>9167.77</v>
      </c>
      <c r="R90">
        <v>168</v>
      </c>
      <c r="S90">
        <v>0</v>
      </c>
      <c r="T90">
        <v>2612.5126003340329</v>
      </c>
      <c r="U90">
        <v>0</v>
      </c>
      <c r="V90">
        <v>0</v>
      </c>
      <c r="W90">
        <v>3992.97</v>
      </c>
      <c r="X90">
        <v>0</v>
      </c>
      <c r="Y90">
        <v>0</v>
      </c>
    </row>
    <row r="91" spans="1:25">
      <c r="A91">
        <v>977285712</v>
      </c>
      <c r="B91">
        <v>912023</v>
      </c>
      <c r="C91">
        <v>91</v>
      </c>
      <c r="D91">
        <v>2023</v>
      </c>
      <c r="E91" t="s">
        <v>130</v>
      </c>
      <c r="F91">
        <v>1142</v>
      </c>
      <c r="G91">
        <v>945</v>
      </c>
      <c r="H91">
        <v>385</v>
      </c>
      <c r="I91">
        <v>26.63455067359434</v>
      </c>
      <c r="J91">
        <v>0</v>
      </c>
      <c r="K91">
        <v>0</v>
      </c>
      <c r="L91">
        <v>0</v>
      </c>
      <c r="M91">
        <v>0</v>
      </c>
      <c r="N91">
        <v>1728.634550673594</v>
      </c>
      <c r="O91">
        <v>0</v>
      </c>
      <c r="P91">
        <v>0</v>
      </c>
      <c r="Q91">
        <v>9746.5</v>
      </c>
      <c r="R91">
        <v>180</v>
      </c>
      <c r="S91">
        <v>0</v>
      </c>
      <c r="T91">
        <v>2723.441950673594</v>
      </c>
      <c r="U91">
        <v>0</v>
      </c>
      <c r="V91">
        <v>0</v>
      </c>
      <c r="W91">
        <v>3992.97</v>
      </c>
      <c r="X91">
        <v>0</v>
      </c>
      <c r="Y91">
        <v>0</v>
      </c>
    </row>
    <row r="92" spans="1:25">
      <c r="A92">
        <v>979399901</v>
      </c>
      <c r="B92">
        <v>932019</v>
      </c>
      <c r="C92">
        <v>93</v>
      </c>
      <c r="D92">
        <v>2019</v>
      </c>
      <c r="E92" t="s">
        <v>72</v>
      </c>
      <c r="F92">
        <v>2246.809821428571</v>
      </c>
      <c r="G92">
        <v>909.82767857142869</v>
      </c>
      <c r="H92">
        <v>569.91696428571436</v>
      </c>
      <c r="I92">
        <v>-3.8833536934143851</v>
      </c>
      <c r="J92">
        <v>-1.054796355804533</v>
      </c>
      <c r="K92">
        <v>0</v>
      </c>
      <c r="L92">
        <v>0</v>
      </c>
      <c r="M92">
        <v>0</v>
      </c>
      <c r="N92">
        <v>2581.7823856650671</v>
      </c>
      <c r="O92">
        <v>0</v>
      </c>
      <c r="P92">
        <v>0</v>
      </c>
      <c r="Q92">
        <v>20608.04</v>
      </c>
      <c r="R92">
        <v>624</v>
      </c>
      <c r="S92">
        <v>284.23104693140789</v>
      </c>
      <c r="T92">
        <v>5212.8455765964754</v>
      </c>
      <c r="U92">
        <v>3187.78</v>
      </c>
      <c r="V92">
        <v>0</v>
      </c>
      <c r="W92">
        <v>5336.25</v>
      </c>
      <c r="X92">
        <v>0</v>
      </c>
      <c r="Y92">
        <v>1</v>
      </c>
    </row>
    <row r="93" spans="1:25">
      <c r="A93">
        <v>979399901</v>
      </c>
      <c r="B93">
        <v>932020</v>
      </c>
      <c r="C93">
        <v>93</v>
      </c>
      <c r="D93">
        <v>2020</v>
      </c>
      <c r="E93" t="s">
        <v>72</v>
      </c>
      <c r="F93">
        <v>1920.589052997394</v>
      </c>
      <c r="G93">
        <v>185.22328410078191</v>
      </c>
      <c r="H93">
        <v>47.408340573414421</v>
      </c>
      <c r="I93">
        <v>-3.8833536934143851</v>
      </c>
      <c r="J93">
        <v>-1.054796355804533</v>
      </c>
      <c r="K93">
        <v>0</v>
      </c>
      <c r="L93">
        <v>0</v>
      </c>
      <c r="M93">
        <v>0</v>
      </c>
      <c r="N93">
        <v>2053.4658464755421</v>
      </c>
      <c r="O93">
        <v>0</v>
      </c>
      <c r="P93">
        <v>0</v>
      </c>
      <c r="Q93">
        <v>19623.29</v>
      </c>
      <c r="R93">
        <v>639</v>
      </c>
      <c r="S93">
        <v>0</v>
      </c>
      <c r="T93">
        <v>4332.972890475542</v>
      </c>
      <c r="U93">
        <v>3187.78</v>
      </c>
      <c r="V93">
        <v>0</v>
      </c>
      <c r="W93">
        <v>5336.25</v>
      </c>
      <c r="X93">
        <v>0</v>
      </c>
      <c r="Y93">
        <v>1</v>
      </c>
    </row>
    <row r="94" spans="1:25">
      <c r="A94">
        <v>979399901</v>
      </c>
      <c r="B94">
        <v>932021</v>
      </c>
      <c r="C94">
        <v>93</v>
      </c>
      <c r="D94">
        <v>2021</v>
      </c>
      <c r="E94" t="s">
        <v>72</v>
      </c>
      <c r="F94">
        <v>2250.5587248322149</v>
      </c>
      <c r="G94">
        <v>433.29110738255042</v>
      </c>
      <c r="H94">
        <v>0</v>
      </c>
      <c r="I94">
        <v>-3.8833536934143851</v>
      </c>
      <c r="J94">
        <v>-1.054796355804533</v>
      </c>
      <c r="K94">
        <v>0</v>
      </c>
      <c r="L94">
        <v>0</v>
      </c>
      <c r="M94">
        <v>0</v>
      </c>
      <c r="N94">
        <v>2678.9116821655462</v>
      </c>
      <c r="O94">
        <v>0</v>
      </c>
      <c r="P94">
        <v>0</v>
      </c>
      <c r="Q94">
        <v>19783.88</v>
      </c>
      <c r="R94">
        <v>650</v>
      </c>
      <c r="S94">
        <v>188.6511627906977</v>
      </c>
      <c r="T94">
        <v>5171.4952129562434</v>
      </c>
      <c r="U94">
        <v>3187.78</v>
      </c>
      <c r="V94">
        <v>0</v>
      </c>
      <c r="W94">
        <v>5336.25</v>
      </c>
      <c r="X94">
        <v>0</v>
      </c>
      <c r="Y94">
        <v>1</v>
      </c>
    </row>
    <row r="95" spans="1:25">
      <c r="A95">
        <v>979399901</v>
      </c>
      <c r="B95">
        <v>932022</v>
      </c>
      <c r="C95">
        <v>93</v>
      </c>
      <c r="D95">
        <v>2022</v>
      </c>
      <c r="E95" t="s">
        <v>72</v>
      </c>
      <c r="F95">
        <v>1740.107229894395</v>
      </c>
      <c r="G95">
        <v>187.61819658813971</v>
      </c>
      <c r="H95">
        <v>12.370430544272949</v>
      </c>
      <c r="I95">
        <v>-3.8833536934143851</v>
      </c>
      <c r="J95">
        <v>-1.054796355804533</v>
      </c>
      <c r="K95">
        <v>0</v>
      </c>
      <c r="L95">
        <v>0</v>
      </c>
      <c r="M95">
        <v>0</v>
      </c>
      <c r="N95">
        <v>1910.4168458890431</v>
      </c>
      <c r="O95">
        <v>0</v>
      </c>
      <c r="P95">
        <v>0</v>
      </c>
      <c r="Q95">
        <v>19630.36</v>
      </c>
      <c r="R95">
        <v>693</v>
      </c>
      <c r="S95">
        <v>0</v>
      </c>
      <c r="T95">
        <v>4244.5149418890433</v>
      </c>
      <c r="U95">
        <v>3187.78</v>
      </c>
      <c r="V95">
        <v>0</v>
      </c>
      <c r="W95">
        <v>5336.25</v>
      </c>
      <c r="X95">
        <v>0</v>
      </c>
      <c r="Y95">
        <v>1</v>
      </c>
    </row>
    <row r="96" spans="1:25">
      <c r="A96">
        <v>979399901</v>
      </c>
      <c r="B96">
        <v>932023</v>
      </c>
      <c r="C96">
        <v>93</v>
      </c>
      <c r="D96">
        <v>2023</v>
      </c>
      <c r="E96" t="s">
        <v>72</v>
      </c>
      <c r="F96">
        <v>1851</v>
      </c>
      <c r="G96">
        <v>538</v>
      </c>
      <c r="H96">
        <v>156</v>
      </c>
      <c r="I96">
        <v>-3.8833536934143851</v>
      </c>
      <c r="J96">
        <v>-1.054796355804533</v>
      </c>
      <c r="K96">
        <v>0</v>
      </c>
      <c r="L96">
        <v>0</v>
      </c>
      <c r="M96">
        <v>0</v>
      </c>
      <c r="N96">
        <v>2228.0618499507809</v>
      </c>
      <c r="O96">
        <v>0</v>
      </c>
      <c r="P96">
        <v>0</v>
      </c>
      <c r="Q96">
        <v>31322.12</v>
      </c>
      <c r="R96">
        <v>714</v>
      </c>
      <c r="S96">
        <v>0</v>
      </c>
      <c r="T96">
        <v>5560.5910819507808</v>
      </c>
      <c r="U96">
        <v>3187.78</v>
      </c>
      <c r="V96">
        <v>0</v>
      </c>
      <c r="W96">
        <v>5336.25</v>
      </c>
      <c r="X96">
        <v>0</v>
      </c>
      <c r="Y96">
        <v>1</v>
      </c>
    </row>
    <row r="97" spans="1:25">
      <c r="A97">
        <v>824701482</v>
      </c>
      <c r="B97">
        <v>952019</v>
      </c>
      <c r="C97">
        <v>95</v>
      </c>
      <c r="D97">
        <v>2019</v>
      </c>
      <c r="E97" t="s">
        <v>131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>
      <c r="A98">
        <v>824701482</v>
      </c>
      <c r="B98">
        <v>952020</v>
      </c>
      <c r="C98">
        <v>95</v>
      </c>
      <c r="D98">
        <v>2020</v>
      </c>
      <c r="E98" t="s">
        <v>131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>
      <c r="A99">
        <v>824701482</v>
      </c>
      <c r="B99">
        <v>952021</v>
      </c>
      <c r="C99">
        <v>95</v>
      </c>
      <c r="D99">
        <v>2021</v>
      </c>
      <c r="E99" t="s">
        <v>131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>
      <c r="A100">
        <v>824701482</v>
      </c>
      <c r="B100">
        <v>952022</v>
      </c>
      <c r="C100">
        <v>95</v>
      </c>
      <c r="D100">
        <v>2022</v>
      </c>
      <c r="E100" t="s">
        <v>131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</row>
    <row r="101" spans="1:25">
      <c r="A101">
        <v>824701482</v>
      </c>
      <c r="B101">
        <v>952023</v>
      </c>
      <c r="C101">
        <v>95</v>
      </c>
      <c r="D101">
        <v>2023</v>
      </c>
      <c r="E101" t="s">
        <v>131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</row>
    <row r="102" spans="1:25">
      <c r="A102">
        <v>923789324</v>
      </c>
      <c r="B102">
        <v>962019</v>
      </c>
      <c r="C102">
        <v>96</v>
      </c>
      <c r="D102">
        <v>2019</v>
      </c>
      <c r="E102" t="s">
        <v>132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>
      <c r="A103">
        <v>923789324</v>
      </c>
      <c r="B103">
        <v>962020</v>
      </c>
      <c r="C103">
        <v>96</v>
      </c>
      <c r="D103">
        <v>2020</v>
      </c>
      <c r="E103" t="s">
        <v>132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65.8</v>
      </c>
      <c r="X103">
        <v>0</v>
      </c>
      <c r="Y103">
        <v>0</v>
      </c>
    </row>
    <row r="104" spans="1:25">
      <c r="A104">
        <v>923789324</v>
      </c>
      <c r="B104">
        <v>962021</v>
      </c>
      <c r="C104">
        <v>96</v>
      </c>
      <c r="D104">
        <v>2021</v>
      </c>
      <c r="E104" t="s">
        <v>132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65.8</v>
      </c>
      <c r="X104">
        <v>0</v>
      </c>
      <c r="Y104">
        <v>0</v>
      </c>
    </row>
    <row r="105" spans="1:25">
      <c r="A105">
        <v>923789324</v>
      </c>
      <c r="B105">
        <v>962022</v>
      </c>
      <c r="C105">
        <v>96</v>
      </c>
      <c r="D105">
        <v>2022</v>
      </c>
      <c r="E105" t="s">
        <v>132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65.8</v>
      </c>
      <c r="X105">
        <v>0</v>
      </c>
      <c r="Y105">
        <v>0</v>
      </c>
    </row>
    <row r="106" spans="1:25">
      <c r="A106">
        <v>923789324</v>
      </c>
      <c r="B106">
        <v>962023</v>
      </c>
      <c r="C106">
        <v>96</v>
      </c>
      <c r="D106">
        <v>2023</v>
      </c>
      <c r="E106" t="s">
        <v>132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65.8</v>
      </c>
      <c r="X106">
        <v>0</v>
      </c>
      <c r="Y106">
        <v>0</v>
      </c>
    </row>
    <row r="107" spans="1:25">
      <c r="A107">
        <v>913680294</v>
      </c>
      <c r="B107">
        <v>982019</v>
      </c>
      <c r="C107">
        <v>98</v>
      </c>
      <c r="D107">
        <v>2019</v>
      </c>
      <c r="E107" t="s">
        <v>198</v>
      </c>
      <c r="F107">
        <v>75.913392857142867</v>
      </c>
      <c r="G107">
        <v>36.25714285714286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112.17053571428571</v>
      </c>
      <c r="O107">
        <v>0</v>
      </c>
      <c r="P107">
        <v>0</v>
      </c>
      <c r="Q107">
        <v>8918.2999999999993</v>
      </c>
      <c r="R107">
        <v>676</v>
      </c>
      <c r="S107">
        <v>0</v>
      </c>
      <c r="T107">
        <v>1533.740415714286</v>
      </c>
      <c r="U107">
        <v>0</v>
      </c>
      <c r="V107">
        <v>0</v>
      </c>
      <c r="W107">
        <v>346.15</v>
      </c>
      <c r="X107">
        <v>0</v>
      </c>
      <c r="Y107">
        <v>0</v>
      </c>
    </row>
    <row r="108" spans="1:25">
      <c r="A108">
        <v>913680294</v>
      </c>
      <c r="B108">
        <v>982020</v>
      </c>
      <c r="C108">
        <v>98</v>
      </c>
      <c r="D108">
        <v>2020</v>
      </c>
      <c r="E108" t="s">
        <v>198</v>
      </c>
      <c r="F108">
        <v>304.29539530842749</v>
      </c>
      <c r="G108">
        <v>82.688966116420502</v>
      </c>
      <c r="H108">
        <v>12.127715030408339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374.85664639443962</v>
      </c>
      <c r="O108">
        <v>0</v>
      </c>
      <c r="P108">
        <v>0</v>
      </c>
      <c r="Q108">
        <v>8270.89</v>
      </c>
      <c r="R108">
        <v>672</v>
      </c>
      <c r="S108">
        <v>0</v>
      </c>
      <c r="T108">
        <v>1738.3030503944401</v>
      </c>
      <c r="U108">
        <v>0</v>
      </c>
      <c r="V108">
        <v>0</v>
      </c>
      <c r="W108">
        <v>346.15</v>
      </c>
      <c r="X108">
        <v>0</v>
      </c>
      <c r="Y108">
        <v>0</v>
      </c>
    </row>
    <row r="109" spans="1:25">
      <c r="A109">
        <v>913680294</v>
      </c>
      <c r="B109">
        <v>982021</v>
      </c>
      <c r="C109">
        <v>98</v>
      </c>
      <c r="D109">
        <v>2021</v>
      </c>
      <c r="E109" t="s">
        <v>198</v>
      </c>
      <c r="F109">
        <v>201.20889261744969</v>
      </c>
      <c r="G109">
        <v>40.45469798657718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241.66359060402689</v>
      </c>
      <c r="O109">
        <v>0</v>
      </c>
      <c r="P109">
        <v>0</v>
      </c>
      <c r="Q109">
        <v>7592.17</v>
      </c>
      <c r="R109">
        <v>675</v>
      </c>
      <c r="S109">
        <v>0</v>
      </c>
      <c r="T109">
        <v>1551.3690026040269</v>
      </c>
      <c r="U109">
        <v>0</v>
      </c>
      <c r="V109">
        <v>0</v>
      </c>
      <c r="W109">
        <v>346.15</v>
      </c>
      <c r="X109">
        <v>0</v>
      </c>
      <c r="Y109">
        <v>0</v>
      </c>
    </row>
    <row r="110" spans="1:25">
      <c r="A110">
        <v>913680294</v>
      </c>
      <c r="B110">
        <v>982022</v>
      </c>
      <c r="C110">
        <v>98</v>
      </c>
      <c r="D110">
        <v>2022</v>
      </c>
      <c r="E110" t="s">
        <v>198</v>
      </c>
      <c r="F110">
        <v>314.41510966693738</v>
      </c>
      <c r="G110">
        <v>108.24126726238831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422.65637692932569</v>
      </c>
      <c r="O110">
        <v>0</v>
      </c>
      <c r="P110">
        <v>0</v>
      </c>
      <c r="Q110">
        <v>7105.35</v>
      </c>
      <c r="R110">
        <v>687</v>
      </c>
      <c r="S110">
        <v>0</v>
      </c>
      <c r="T110">
        <v>1703.663636929326</v>
      </c>
      <c r="U110">
        <v>0</v>
      </c>
      <c r="V110">
        <v>0</v>
      </c>
      <c r="W110">
        <v>346.15</v>
      </c>
      <c r="X110">
        <v>0</v>
      </c>
      <c r="Y110">
        <v>0</v>
      </c>
    </row>
    <row r="111" spans="1:25">
      <c r="A111">
        <v>913680294</v>
      </c>
      <c r="B111">
        <v>982023</v>
      </c>
      <c r="C111">
        <v>98</v>
      </c>
      <c r="D111">
        <v>2023</v>
      </c>
      <c r="E111" t="s">
        <v>198</v>
      </c>
      <c r="F111">
        <v>146</v>
      </c>
      <c r="G111">
        <v>40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186</v>
      </c>
      <c r="O111">
        <v>0</v>
      </c>
      <c r="P111">
        <v>0</v>
      </c>
      <c r="Q111">
        <v>6380.17</v>
      </c>
      <c r="R111">
        <v>680</v>
      </c>
      <c r="S111">
        <v>0</v>
      </c>
      <c r="T111">
        <v>1399.382212</v>
      </c>
      <c r="U111">
        <v>0</v>
      </c>
      <c r="V111">
        <v>0</v>
      </c>
      <c r="W111">
        <v>346.15</v>
      </c>
      <c r="X111">
        <v>0</v>
      </c>
      <c r="Y111">
        <v>0</v>
      </c>
    </row>
    <row r="112" spans="1:25">
      <c r="A112">
        <v>924934867</v>
      </c>
      <c r="B112">
        <v>1032019</v>
      </c>
      <c r="C112">
        <v>103</v>
      </c>
      <c r="D112">
        <v>2019</v>
      </c>
      <c r="E112" t="s">
        <v>241</v>
      </c>
      <c r="F112">
        <v>1897.8348214285711</v>
      </c>
      <c r="G112">
        <v>241.33660714285719</v>
      </c>
      <c r="H112">
        <v>203.94642857142861</v>
      </c>
      <c r="I112">
        <v>166.43168234967629</v>
      </c>
      <c r="J112">
        <v>0</v>
      </c>
      <c r="K112">
        <v>0</v>
      </c>
      <c r="L112">
        <v>0</v>
      </c>
      <c r="M112">
        <v>0</v>
      </c>
      <c r="N112">
        <v>2101.656682349676</v>
      </c>
      <c r="O112">
        <v>0</v>
      </c>
      <c r="P112">
        <v>0</v>
      </c>
      <c r="Q112">
        <v>51160.54</v>
      </c>
      <c r="R112">
        <v>2600</v>
      </c>
      <c r="S112">
        <v>0</v>
      </c>
      <c r="T112">
        <v>8978.6778263496744</v>
      </c>
      <c r="U112">
        <v>14210.98</v>
      </c>
      <c r="V112">
        <v>0</v>
      </c>
      <c r="W112">
        <v>2791.85</v>
      </c>
      <c r="X112">
        <v>99.76</v>
      </c>
      <c r="Y112">
        <v>1</v>
      </c>
    </row>
    <row r="113" spans="1:25">
      <c r="A113">
        <v>924934867</v>
      </c>
      <c r="B113">
        <v>1032020</v>
      </c>
      <c r="C113">
        <v>103</v>
      </c>
      <c r="D113">
        <v>2020</v>
      </c>
      <c r="E113" t="s">
        <v>241</v>
      </c>
      <c r="F113">
        <v>2335.1364031277149</v>
      </c>
      <c r="G113">
        <v>829.09470026064298</v>
      </c>
      <c r="H113">
        <v>167.58297132927891</v>
      </c>
      <c r="I113">
        <v>166.43168234967629</v>
      </c>
      <c r="J113">
        <v>0</v>
      </c>
      <c r="K113">
        <v>0</v>
      </c>
      <c r="L113">
        <v>0</v>
      </c>
      <c r="M113">
        <v>0</v>
      </c>
      <c r="N113">
        <v>3163.0798144087562</v>
      </c>
      <c r="O113">
        <v>0</v>
      </c>
      <c r="P113">
        <v>0</v>
      </c>
      <c r="Q113">
        <v>51631.199999999997</v>
      </c>
      <c r="R113">
        <v>3021</v>
      </c>
      <c r="S113">
        <v>18.481283422459889</v>
      </c>
      <c r="T113">
        <v>10518.929417831219</v>
      </c>
      <c r="U113">
        <v>14250.46</v>
      </c>
      <c r="V113">
        <v>0</v>
      </c>
      <c r="W113">
        <v>2791.85</v>
      </c>
      <c r="X113">
        <v>99.76</v>
      </c>
      <c r="Y113">
        <v>1</v>
      </c>
    </row>
    <row r="114" spans="1:25">
      <c r="A114">
        <v>924934867</v>
      </c>
      <c r="B114">
        <v>1032021</v>
      </c>
      <c r="C114">
        <v>103</v>
      </c>
      <c r="D114">
        <v>2021</v>
      </c>
      <c r="E114" t="s">
        <v>241</v>
      </c>
      <c r="F114">
        <v>2295.2718120805371</v>
      </c>
      <c r="G114">
        <v>2348.5016778523491</v>
      </c>
      <c r="H114">
        <v>1507.469798657718</v>
      </c>
      <c r="I114">
        <v>166.43168234967629</v>
      </c>
      <c r="J114">
        <v>0</v>
      </c>
      <c r="K114">
        <v>0</v>
      </c>
      <c r="L114">
        <v>0</v>
      </c>
      <c r="M114">
        <v>0</v>
      </c>
      <c r="N114">
        <v>3302.7353736248451</v>
      </c>
      <c r="O114">
        <v>0</v>
      </c>
      <c r="P114">
        <v>0</v>
      </c>
      <c r="Q114">
        <v>60301.04</v>
      </c>
      <c r="R114">
        <v>2504</v>
      </c>
      <c r="S114">
        <v>109.3953488372093</v>
      </c>
      <c r="T114">
        <v>10957.297666462049</v>
      </c>
      <c r="U114">
        <v>14250.46</v>
      </c>
      <c r="V114">
        <v>0</v>
      </c>
      <c r="W114">
        <v>2791.85</v>
      </c>
      <c r="X114">
        <v>99.76</v>
      </c>
      <c r="Y114">
        <v>1</v>
      </c>
    </row>
    <row r="115" spans="1:25">
      <c r="A115">
        <v>924934867</v>
      </c>
      <c r="B115">
        <v>1032022</v>
      </c>
      <c r="C115">
        <v>103</v>
      </c>
      <c r="D115">
        <v>2022</v>
      </c>
      <c r="E115" t="s">
        <v>241</v>
      </c>
      <c r="F115">
        <v>5023.4256701868408</v>
      </c>
      <c r="G115">
        <v>902.01056051990258</v>
      </c>
      <c r="H115">
        <v>260.8099106417547</v>
      </c>
      <c r="I115">
        <v>166.43168234967629</v>
      </c>
      <c r="J115">
        <v>0</v>
      </c>
      <c r="K115">
        <v>0</v>
      </c>
      <c r="L115">
        <v>0</v>
      </c>
      <c r="M115">
        <v>0</v>
      </c>
      <c r="N115">
        <v>5831.0580024146648</v>
      </c>
      <c r="O115">
        <v>0</v>
      </c>
      <c r="P115">
        <v>0</v>
      </c>
      <c r="Q115">
        <v>60303.06</v>
      </c>
      <c r="R115">
        <v>2702</v>
      </c>
      <c r="S115">
        <v>0</v>
      </c>
      <c r="T115">
        <v>13574.393818414659</v>
      </c>
      <c r="U115">
        <v>14250.46</v>
      </c>
      <c r="V115">
        <v>0</v>
      </c>
      <c r="W115">
        <v>2857.65</v>
      </c>
      <c r="X115">
        <v>99.76</v>
      </c>
      <c r="Y115">
        <v>1</v>
      </c>
    </row>
    <row r="116" spans="1:25">
      <c r="A116">
        <v>924934867</v>
      </c>
      <c r="B116">
        <v>1032023</v>
      </c>
      <c r="C116">
        <v>103</v>
      </c>
      <c r="D116">
        <v>2023</v>
      </c>
      <c r="E116" t="s">
        <v>241</v>
      </c>
      <c r="F116">
        <v>3821</v>
      </c>
      <c r="G116">
        <v>719</v>
      </c>
      <c r="H116">
        <v>19</v>
      </c>
      <c r="I116">
        <v>166.43168234967629</v>
      </c>
      <c r="J116">
        <v>0</v>
      </c>
      <c r="K116">
        <v>0</v>
      </c>
      <c r="L116">
        <v>0</v>
      </c>
      <c r="M116">
        <v>0</v>
      </c>
      <c r="N116">
        <v>4687.4316823496774</v>
      </c>
      <c r="O116">
        <v>0</v>
      </c>
      <c r="P116">
        <v>0</v>
      </c>
      <c r="Q116">
        <v>58725.440000000002</v>
      </c>
      <c r="R116">
        <v>2750</v>
      </c>
      <c r="S116">
        <v>0</v>
      </c>
      <c r="T116">
        <v>12346.878466349681</v>
      </c>
      <c r="U116">
        <v>14250.46</v>
      </c>
      <c r="V116">
        <v>0</v>
      </c>
      <c r="W116">
        <v>2857.65</v>
      </c>
      <c r="X116">
        <v>99.76</v>
      </c>
      <c r="Y116">
        <v>1</v>
      </c>
    </row>
    <row r="117" spans="1:25">
      <c r="A117">
        <v>924527994</v>
      </c>
      <c r="B117">
        <v>1042019</v>
      </c>
      <c r="C117">
        <v>104</v>
      </c>
      <c r="D117">
        <v>2019</v>
      </c>
      <c r="E117" t="s">
        <v>133</v>
      </c>
      <c r="F117">
        <v>0</v>
      </c>
      <c r="G117">
        <v>0</v>
      </c>
      <c r="H117">
        <v>0</v>
      </c>
      <c r="I117">
        <v>7.4976844155928868</v>
      </c>
      <c r="J117">
        <v>0</v>
      </c>
      <c r="K117">
        <v>0</v>
      </c>
      <c r="L117">
        <v>0</v>
      </c>
      <c r="M117">
        <v>0</v>
      </c>
      <c r="N117">
        <v>7.4976844155928868</v>
      </c>
      <c r="O117">
        <v>119097.18</v>
      </c>
      <c r="P117">
        <v>2576</v>
      </c>
      <c r="Q117">
        <v>7996.17</v>
      </c>
      <c r="R117">
        <v>162</v>
      </c>
      <c r="S117">
        <v>0</v>
      </c>
      <c r="T117">
        <v>13370.501744415589</v>
      </c>
      <c r="U117">
        <v>2477.0500000000002</v>
      </c>
      <c r="V117">
        <v>0</v>
      </c>
      <c r="W117">
        <v>1456.97</v>
      </c>
      <c r="X117">
        <v>154.13999999999999</v>
      </c>
      <c r="Y117">
        <v>1</v>
      </c>
    </row>
    <row r="118" spans="1:25">
      <c r="A118">
        <v>924527994</v>
      </c>
      <c r="B118">
        <v>1042020</v>
      </c>
      <c r="C118">
        <v>104</v>
      </c>
      <c r="D118">
        <v>2020</v>
      </c>
      <c r="E118" t="s">
        <v>133</v>
      </c>
      <c r="F118">
        <v>218.29887054735011</v>
      </c>
      <c r="G118">
        <v>68.356211989574291</v>
      </c>
      <c r="H118">
        <v>0</v>
      </c>
      <c r="I118">
        <v>7.4976844155928868</v>
      </c>
      <c r="J118">
        <v>0</v>
      </c>
      <c r="K118">
        <v>0</v>
      </c>
      <c r="L118">
        <v>0</v>
      </c>
      <c r="M118">
        <v>0</v>
      </c>
      <c r="N118">
        <v>294.15276695251731</v>
      </c>
      <c r="O118">
        <v>116495.42</v>
      </c>
      <c r="P118">
        <v>2576</v>
      </c>
      <c r="Q118">
        <v>7832.55</v>
      </c>
      <c r="R118">
        <v>162</v>
      </c>
      <c r="S118">
        <v>0</v>
      </c>
      <c r="T118">
        <v>13425.97105895252</v>
      </c>
      <c r="U118">
        <v>2477.0500000000002</v>
      </c>
      <c r="V118">
        <v>0</v>
      </c>
      <c r="W118">
        <v>1818.91</v>
      </c>
      <c r="X118">
        <v>154.13999999999999</v>
      </c>
      <c r="Y118">
        <v>1</v>
      </c>
    </row>
    <row r="119" spans="1:25">
      <c r="A119">
        <v>924527994</v>
      </c>
      <c r="B119">
        <v>1042021</v>
      </c>
      <c r="C119">
        <v>104</v>
      </c>
      <c r="D119">
        <v>2021</v>
      </c>
      <c r="E119" t="s">
        <v>133</v>
      </c>
      <c r="F119">
        <v>386.44882550335569</v>
      </c>
      <c r="G119">
        <v>56.423657718120808</v>
      </c>
      <c r="H119">
        <v>0</v>
      </c>
      <c r="I119">
        <v>7.4976844155928868</v>
      </c>
      <c r="J119">
        <v>0</v>
      </c>
      <c r="K119">
        <v>0</v>
      </c>
      <c r="L119">
        <v>0</v>
      </c>
      <c r="M119">
        <v>0</v>
      </c>
      <c r="N119">
        <v>450.37016763706953</v>
      </c>
      <c r="O119">
        <v>113893.66</v>
      </c>
      <c r="P119">
        <v>2576</v>
      </c>
      <c r="Q119">
        <v>7669.9400000000014</v>
      </c>
      <c r="R119">
        <v>161</v>
      </c>
      <c r="S119">
        <v>0</v>
      </c>
      <c r="T119">
        <v>13350.087127637071</v>
      </c>
      <c r="U119">
        <v>2477.0500000000002</v>
      </c>
      <c r="V119">
        <v>0</v>
      </c>
      <c r="W119">
        <v>1818.91</v>
      </c>
      <c r="X119">
        <v>154.13999999999999</v>
      </c>
      <c r="Y119">
        <v>1</v>
      </c>
    </row>
    <row r="120" spans="1:25">
      <c r="A120">
        <v>924527994</v>
      </c>
      <c r="B120">
        <v>1042022</v>
      </c>
      <c r="C120">
        <v>104</v>
      </c>
      <c r="D120">
        <v>2022</v>
      </c>
      <c r="E120" t="s">
        <v>133</v>
      </c>
      <c r="F120">
        <v>396.88464662875708</v>
      </c>
      <c r="G120">
        <v>61.852152721364753</v>
      </c>
      <c r="H120">
        <v>0</v>
      </c>
      <c r="I120">
        <v>7.4976844155928868</v>
      </c>
      <c r="J120">
        <v>0</v>
      </c>
      <c r="K120">
        <v>0</v>
      </c>
      <c r="L120">
        <v>0</v>
      </c>
      <c r="M120">
        <v>0</v>
      </c>
      <c r="N120">
        <v>466.2344837657148</v>
      </c>
      <c r="O120">
        <v>111291.9</v>
      </c>
      <c r="P120">
        <v>2576</v>
      </c>
      <c r="Q120">
        <v>7507.33</v>
      </c>
      <c r="R120">
        <v>161</v>
      </c>
      <c r="S120">
        <v>0</v>
      </c>
      <c r="T120">
        <v>13134.850111765711</v>
      </c>
      <c r="U120">
        <v>2477.0500000000002</v>
      </c>
      <c r="V120">
        <v>0</v>
      </c>
      <c r="W120">
        <v>1818.91</v>
      </c>
      <c r="X120">
        <v>154.13999999999999</v>
      </c>
      <c r="Y120">
        <v>1</v>
      </c>
    </row>
    <row r="121" spans="1:25">
      <c r="A121">
        <v>924527994</v>
      </c>
      <c r="B121">
        <v>1042023</v>
      </c>
      <c r="C121">
        <v>104</v>
      </c>
      <c r="D121">
        <v>2023</v>
      </c>
      <c r="E121" t="s">
        <v>133</v>
      </c>
      <c r="F121">
        <v>366</v>
      </c>
      <c r="G121">
        <v>88</v>
      </c>
      <c r="H121">
        <v>0</v>
      </c>
      <c r="I121">
        <v>7.4976844155928868</v>
      </c>
      <c r="J121">
        <v>0</v>
      </c>
      <c r="K121">
        <v>0</v>
      </c>
      <c r="L121">
        <v>0</v>
      </c>
      <c r="M121">
        <v>0</v>
      </c>
      <c r="N121">
        <v>461.49768441559291</v>
      </c>
      <c r="O121">
        <v>108690.14</v>
      </c>
      <c r="P121">
        <v>2576</v>
      </c>
      <c r="Q121">
        <v>7343.71</v>
      </c>
      <c r="R121">
        <v>162</v>
      </c>
      <c r="S121">
        <v>0</v>
      </c>
      <c r="T121">
        <v>12899.92754441559</v>
      </c>
      <c r="U121">
        <v>2477.0500000000002</v>
      </c>
      <c r="V121">
        <v>0</v>
      </c>
      <c r="W121">
        <v>1895.7</v>
      </c>
      <c r="X121">
        <v>154.13999999999999</v>
      </c>
      <c r="Y121">
        <v>1</v>
      </c>
    </row>
    <row r="122" spans="1:25">
      <c r="A122">
        <v>919173122</v>
      </c>
      <c r="B122">
        <v>1162019</v>
      </c>
      <c r="C122">
        <v>116</v>
      </c>
      <c r="D122">
        <v>2019</v>
      </c>
      <c r="E122" t="s">
        <v>134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17.170000000000002</v>
      </c>
      <c r="R122">
        <v>170</v>
      </c>
      <c r="S122">
        <v>0</v>
      </c>
      <c r="T122">
        <v>171.43541200000001</v>
      </c>
      <c r="U122">
        <v>0</v>
      </c>
      <c r="V122">
        <v>0</v>
      </c>
      <c r="W122">
        <v>672.21</v>
      </c>
      <c r="X122">
        <v>0</v>
      </c>
      <c r="Y122">
        <v>0</v>
      </c>
    </row>
    <row r="123" spans="1:25">
      <c r="A123">
        <v>919173122</v>
      </c>
      <c r="B123">
        <v>1162020</v>
      </c>
      <c r="C123">
        <v>116</v>
      </c>
      <c r="D123">
        <v>2020</v>
      </c>
      <c r="E123" t="s">
        <v>134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12.12</v>
      </c>
      <c r="R123">
        <v>5</v>
      </c>
      <c r="S123">
        <v>0</v>
      </c>
      <c r="T123">
        <v>6.0132320000000004</v>
      </c>
      <c r="U123">
        <v>0</v>
      </c>
      <c r="V123">
        <v>0</v>
      </c>
      <c r="W123">
        <v>672.21</v>
      </c>
      <c r="X123">
        <v>0</v>
      </c>
      <c r="Y123">
        <v>0</v>
      </c>
    </row>
    <row r="124" spans="1:25">
      <c r="A124">
        <v>919173122</v>
      </c>
      <c r="B124">
        <v>1162021</v>
      </c>
      <c r="C124">
        <v>116</v>
      </c>
      <c r="D124">
        <v>2021</v>
      </c>
      <c r="E124" t="s">
        <v>134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7.07</v>
      </c>
      <c r="R124">
        <v>5</v>
      </c>
      <c r="S124">
        <v>0</v>
      </c>
      <c r="T124">
        <v>5.5910520000000004</v>
      </c>
      <c r="U124">
        <v>0</v>
      </c>
      <c r="V124">
        <v>0</v>
      </c>
      <c r="W124">
        <v>672.21</v>
      </c>
      <c r="X124">
        <v>0</v>
      </c>
      <c r="Y124">
        <v>0</v>
      </c>
    </row>
    <row r="125" spans="1:25">
      <c r="A125">
        <v>919173122</v>
      </c>
      <c r="B125">
        <v>1162022</v>
      </c>
      <c r="C125">
        <v>116</v>
      </c>
      <c r="D125">
        <v>2022</v>
      </c>
      <c r="E125" t="s">
        <v>134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672.21</v>
      </c>
      <c r="X125">
        <v>0</v>
      </c>
      <c r="Y125">
        <v>0</v>
      </c>
    </row>
    <row r="126" spans="1:25">
      <c r="A126">
        <v>919173122</v>
      </c>
      <c r="B126">
        <v>1162023</v>
      </c>
      <c r="C126">
        <v>116</v>
      </c>
      <c r="D126">
        <v>2023</v>
      </c>
      <c r="E126" t="s">
        <v>134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672.21</v>
      </c>
      <c r="X126">
        <v>0</v>
      </c>
      <c r="Y126">
        <v>0</v>
      </c>
    </row>
    <row r="127" spans="1:25">
      <c r="A127">
        <v>877051412</v>
      </c>
      <c r="B127">
        <v>1212019</v>
      </c>
      <c r="C127">
        <v>121</v>
      </c>
      <c r="D127">
        <v>2019</v>
      </c>
      <c r="E127" t="s">
        <v>135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</row>
    <row r="128" spans="1:25">
      <c r="A128">
        <v>877051412</v>
      </c>
      <c r="B128">
        <v>1212020</v>
      </c>
      <c r="C128">
        <v>121</v>
      </c>
      <c r="D128">
        <v>2020</v>
      </c>
      <c r="E128" t="s">
        <v>135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</row>
    <row r="129" spans="1:25">
      <c r="A129">
        <v>877051412</v>
      </c>
      <c r="B129">
        <v>1212021</v>
      </c>
      <c r="C129">
        <v>121</v>
      </c>
      <c r="D129">
        <v>2021</v>
      </c>
      <c r="E129" t="s">
        <v>135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</row>
    <row r="130" spans="1:25">
      <c r="A130">
        <v>877051412</v>
      </c>
      <c r="B130">
        <v>1212022</v>
      </c>
      <c r="C130">
        <v>121</v>
      </c>
      <c r="D130">
        <v>2022</v>
      </c>
      <c r="E130" t="s">
        <v>135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</row>
    <row r="131" spans="1:25">
      <c r="A131">
        <v>877051412</v>
      </c>
      <c r="B131">
        <v>1212023</v>
      </c>
      <c r="C131">
        <v>121</v>
      </c>
      <c r="D131">
        <v>2023</v>
      </c>
      <c r="E131" t="s">
        <v>135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</row>
    <row r="132" spans="1:25">
      <c r="A132">
        <v>923152601</v>
      </c>
      <c r="B132">
        <v>1322019</v>
      </c>
      <c r="C132">
        <v>132</v>
      </c>
      <c r="D132">
        <v>2019</v>
      </c>
      <c r="E132" t="s">
        <v>73</v>
      </c>
      <c r="F132">
        <v>4839.1955357142861</v>
      </c>
      <c r="G132">
        <v>6633.9241071428569</v>
      </c>
      <c r="H132">
        <v>2707.9553571428569</v>
      </c>
      <c r="I132">
        <v>1525.071878198361</v>
      </c>
      <c r="J132">
        <v>446.38342810722992</v>
      </c>
      <c r="K132">
        <v>0</v>
      </c>
      <c r="L132">
        <v>0</v>
      </c>
      <c r="M132">
        <v>0</v>
      </c>
      <c r="N132">
        <v>10736.619592019881</v>
      </c>
      <c r="O132">
        <v>1449.35</v>
      </c>
      <c r="P132">
        <v>191</v>
      </c>
      <c r="Q132">
        <v>119015.37</v>
      </c>
      <c r="R132">
        <v>5784</v>
      </c>
      <c r="S132">
        <v>0</v>
      </c>
      <c r="T132">
        <v>26782.47018401988</v>
      </c>
      <c r="U132">
        <v>23548.97</v>
      </c>
      <c r="V132">
        <v>307.81</v>
      </c>
      <c r="W132">
        <v>11051.53</v>
      </c>
      <c r="X132">
        <v>607.80999999999995</v>
      </c>
      <c r="Y132">
        <v>1</v>
      </c>
    </row>
    <row r="133" spans="1:25">
      <c r="A133">
        <v>923152601</v>
      </c>
      <c r="B133">
        <v>1322020</v>
      </c>
      <c r="C133">
        <v>132</v>
      </c>
      <c r="D133">
        <v>2020</v>
      </c>
      <c r="E133" t="s">
        <v>73</v>
      </c>
      <c r="F133">
        <v>6337.2823631624688</v>
      </c>
      <c r="G133">
        <v>3948.1225021720252</v>
      </c>
      <c r="H133">
        <v>1769.5438748913989</v>
      </c>
      <c r="I133">
        <v>1525.071878198361</v>
      </c>
      <c r="J133">
        <v>446.38342810722992</v>
      </c>
      <c r="K133">
        <v>0</v>
      </c>
      <c r="L133">
        <v>0</v>
      </c>
      <c r="M133">
        <v>0</v>
      </c>
      <c r="N133">
        <v>10487.31629674869</v>
      </c>
      <c r="O133">
        <v>2463.39</v>
      </c>
      <c r="P133">
        <v>227</v>
      </c>
      <c r="Q133">
        <v>188133.71</v>
      </c>
      <c r="R133">
        <v>5700</v>
      </c>
      <c r="S133">
        <v>229.8609625668449</v>
      </c>
      <c r="T133">
        <v>32578.094819315531</v>
      </c>
      <c r="U133">
        <v>23597.83</v>
      </c>
      <c r="V133">
        <v>307.81</v>
      </c>
      <c r="W133">
        <v>14015.64</v>
      </c>
      <c r="X133">
        <v>640.71</v>
      </c>
      <c r="Y133">
        <v>1</v>
      </c>
    </row>
    <row r="134" spans="1:25">
      <c r="A134">
        <v>923152601</v>
      </c>
      <c r="B134">
        <v>1322021</v>
      </c>
      <c r="C134">
        <v>132</v>
      </c>
      <c r="D134">
        <v>2021</v>
      </c>
      <c r="E134" t="s">
        <v>73</v>
      </c>
      <c r="F134">
        <v>3981.5939597315441</v>
      </c>
      <c r="G134">
        <v>4126.3791946308729</v>
      </c>
      <c r="H134">
        <v>1210.4471476510071</v>
      </c>
      <c r="I134">
        <v>1525.071878198361</v>
      </c>
      <c r="J134">
        <v>446.38342810722992</v>
      </c>
      <c r="K134">
        <v>0</v>
      </c>
      <c r="L134">
        <v>0</v>
      </c>
      <c r="M134">
        <v>0</v>
      </c>
      <c r="N134">
        <v>8868.9813130170005</v>
      </c>
      <c r="O134">
        <v>10653.48</v>
      </c>
      <c r="P134">
        <v>364</v>
      </c>
      <c r="Q134">
        <v>190941.51</v>
      </c>
      <c r="R134">
        <v>7068</v>
      </c>
      <c r="S134">
        <v>0</v>
      </c>
      <c r="T134">
        <v>33154.322477017013</v>
      </c>
      <c r="U134">
        <v>23597.83</v>
      </c>
      <c r="V134">
        <v>307.81</v>
      </c>
      <c r="W134">
        <v>14141.42</v>
      </c>
      <c r="X134">
        <v>651.07000000000005</v>
      </c>
      <c r="Y134">
        <v>1</v>
      </c>
    </row>
    <row r="135" spans="1:25">
      <c r="A135">
        <v>923152601</v>
      </c>
      <c r="B135">
        <v>1322022</v>
      </c>
      <c r="C135">
        <v>132</v>
      </c>
      <c r="D135">
        <v>2022</v>
      </c>
      <c r="E135" t="s">
        <v>73</v>
      </c>
      <c r="F135">
        <v>4353.3606823720556</v>
      </c>
      <c r="G135">
        <v>6194.4930950446796</v>
      </c>
      <c r="H135">
        <v>3187.447603574331</v>
      </c>
      <c r="I135">
        <v>1525.071878198361</v>
      </c>
      <c r="J135">
        <v>446.38342810722992</v>
      </c>
      <c r="K135">
        <v>0</v>
      </c>
      <c r="L135">
        <v>0</v>
      </c>
      <c r="M135">
        <v>0</v>
      </c>
      <c r="N135">
        <v>9331.8614801479944</v>
      </c>
      <c r="O135">
        <v>76289.34</v>
      </c>
      <c r="P135">
        <v>2285</v>
      </c>
      <c r="Q135">
        <v>190943.53</v>
      </c>
      <c r="R135">
        <v>7220</v>
      </c>
      <c r="S135">
        <v>-102.37133550488601</v>
      </c>
      <c r="T135">
        <v>41075.1580766431</v>
      </c>
      <c r="U135">
        <v>23597.83</v>
      </c>
      <c r="V135">
        <v>307.81</v>
      </c>
      <c r="W135">
        <v>14855.5</v>
      </c>
      <c r="X135">
        <v>651.07000000000005</v>
      </c>
      <c r="Y135">
        <v>1</v>
      </c>
    </row>
    <row r="136" spans="1:25">
      <c r="A136">
        <v>923152601</v>
      </c>
      <c r="B136">
        <v>1322023</v>
      </c>
      <c r="C136">
        <v>132</v>
      </c>
      <c r="D136">
        <v>2023</v>
      </c>
      <c r="E136" t="s">
        <v>73</v>
      </c>
      <c r="F136">
        <v>6380</v>
      </c>
      <c r="G136">
        <v>8460</v>
      </c>
      <c r="H136">
        <v>5110</v>
      </c>
      <c r="I136">
        <v>1525.071878198361</v>
      </c>
      <c r="J136">
        <v>446.38342810722992</v>
      </c>
      <c r="K136">
        <v>0</v>
      </c>
      <c r="L136">
        <v>0</v>
      </c>
      <c r="M136">
        <v>0</v>
      </c>
      <c r="N136">
        <v>11701.45530630559</v>
      </c>
      <c r="O136">
        <v>176485.38</v>
      </c>
      <c r="P136">
        <v>5271</v>
      </c>
      <c r="Q136">
        <v>193836.17</v>
      </c>
      <c r="R136">
        <v>7377</v>
      </c>
      <c r="S136">
        <v>474</v>
      </c>
      <c r="T136">
        <v>55782.336886305588</v>
      </c>
      <c r="U136">
        <v>25189.52</v>
      </c>
      <c r="V136">
        <v>307.81</v>
      </c>
      <c r="W136">
        <v>15836.66</v>
      </c>
      <c r="X136">
        <v>800.4</v>
      </c>
      <c r="Y136">
        <v>1</v>
      </c>
    </row>
    <row r="137" spans="1:25">
      <c r="A137">
        <v>921683057</v>
      </c>
      <c r="B137">
        <v>1332019</v>
      </c>
      <c r="C137">
        <v>133</v>
      </c>
      <c r="D137">
        <v>2019</v>
      </c>
      <c r="E137" t="s">
        <v>74</v>
      </c>
      <c r="F137">
        <v>3290.3357142857139</v>
      </c>
      <c r="G137">
        <v>1654.2321428571429</v>
      </c>
      <c r="H137">
        <v>159.75803571428571</v>
      </c>
      <c r="I137">
        <v>160.0050404566968</v>
      </c>
      <c r="J137">
        <v>0</v>
      </c>
      <c r="K137">
        <v>0</v>
      </c>
      <c r="L137">
        <v>0</v>
      </c>
      <c r="M137">
        <v>0</v>
      </c>
      <c r="N137">
        <v>4944.8148618852674</v>
      </c>
      <c r="O137">
        <v>107.06</v>
      </c>
      <c r="P137">
        <v>4</v>
      </c>
      <c r="Q137">
        <v>89482.97</v>
      </c>
      <c r="R137">
        <v>4728</v>
      </c>
      <c r="S137">
        <v>2465.6750902527069</v>
      </c>
      <c r="T137">
        <v>19632.216460137981</v>
      </c>
      <c r="U137">
        <v>28912.67</v>
      </c>
      <c r="V137">
        <v>1038.57</v>
      </c>
      <c r="W137">
        <v>5366.98</v>
      </c>
      <c r="X137">
        <v>1206.8</v>
      </c>
      <c r="Y137">
        <v>1</v>
      </c>
    </row>
    <row r="138" spans="1:25">
      <c r="A138">
        <v>921683057</v>
      </c>
      <c r="B138">
        <v>1332020</v>
      </c>
      <c r="C138">
        <v>133</v>
      </c>
      <c r="D138">
        <v>2020</v>
      </c>
      <c r="E138" t="s">
        <v>74</v>
      </c>
      <c r="F138">
        <v>3310.8662033014771</v>
      </c>
      <c r="G138">
        <v>1844.515204170287</v>
      </c>
      <c r="H138">
        <v>230.42658557775849</v>
      </c>
      <c r="I138">
        <v>160.0050404566968</v>
      </c>
      <c r="J138">
        <v>0</v>
      </c>
      <c r="K138">
        <v>0</v>
      </c>
      <c r="L138">
        <v>0</v>
      </c>
      <c r="M138">
        <v>0</v>
      </c>
      <c r="N138">
        <v>5084.9598623507018</v>
      </c>
      <c r="O138">
        <v>103.02</v>
      </c>
      <c r="P138">
        <v>4</v>
      </c>
      <c r="Q138">
        <v>87057.96</v>
      </c>
      <c r="R138">
        <v>3411</v>
      </c>
      <c r="S138">
        <v>2192.342245989305</v>
      </c>
      <c r="T138">
        <v>17978.96003634001</v>
      </c>
      <c r="U138">
        <v>28912.67</v>
      </c>
      <c r="V138">
        <v>1038.57</v>
      </c>
      <c r="W138">
        <v>5366.98</v>
      </c>
      <c r="X138">
        <v>1206.8</v>
      </c>
      <c r="Y138">
        <v>1</v>
      </c>
    </row>
    <row r="139" spans="1:25">
      <c r="A139">
        <v>921683057</v>
      </c>
      <c r="B139">
        <v>1332021</v>
      </c>
      <c r="C139">
        <v>133</v>
      </c>
      <c r="D139">
        <v>2021</v>
      </c>
      <c r="E139" t="s">
        <v>74</v>
      </c>
      <c r="F139">
        <v>5081.3229865771818</v>
      </c>
      <c r="G139">
        <v>1536.2139261744969</v>
      </c>
      <c r="H139">
        <v>462.03523489932888</v>
      </c>
      <c r="I139">
        <v>160.0050404566968</v>
      </c>
      <c r="J139">
        <v>0</v>
      </c>
      <c r="K139">
        <v>0</v>
      </c>
      <c r="L139">
        <v>0</v>
      </c>
      <c r="M139">
        <v>0</v>
      </c>
      <c r="N139">
        <v>6315.5067183090459</v>
      </c>
      <c r="O139">
        <v>99.99</v>
      </c>
      <c r="P139">
        <v>3</v>
      </c>
      <c r="Q139">
        <v>85420.75</v>
      </c>
      <c r="R139">
        <v>3491</v>
      </c>
      <c r="S139">
        <v>822.69767441860472</v>
      </c>
      <c r="T139">
        <v>17781.738256727651</v>
      </c>
      <c r="U139">
        <v>28912.67</v>
      </c>
      <c r="V139">
        <v>1038.57</v>
      </c>
      <c r="W139">
        <v>5366.98</v>
      </c>
      <c r="X139">
        <v>1206.8</v>
      </c>
      <c r="Y139">
        <v>1</v>
      </c>
    </row>
    <row r="140" spans="1:25">
      <c r="A140">
        <v>921683057</v>
      </c>
      <c r="B140">
        <v>1332022</v>
      </c>
      <c r="C140">
        <v>133</v>
      </c>
      <c r="D140">
        <v>2022</v>
      </c>
      <c r="E140" t="s">
        <v>74</v>
      </c>
      <c r="F140">
        <v>8253.1389114541034</v>
      </c>
      <c r="G140">
        <v>3736.900893582454</v>
      </c>
      <c r="H140">
        <v>676.25020308692126</v>
      </c>
      <c r="I140">
        <v>160.0050404566968</v>
      </c>
      <c r="J140">
        <v>0</v>
      </c>
      <c r="K140">
        <v>0</v>
      </c>
      <c r="L140">
        <v>0</v>
      </c>
      <c r="M140">
        <v>0</v>
      </c>
      <c r="N140">
        <v>11473.79464240633</v>
      </c>
      <c r="O140">
        <v>95.95</v>
      </c>
      <c r="P140">
        <v>4</v>
      </c>
      <c r="Q140">
        <v>84138.05</v>
      </c>
      <c r="R140">
        <v>3441</v>
      </c>
      <c r="S140">
        <v>0</v>
      </c>
      <c r="T140">
        <v>21960.757042406331</v>
      </c>
      <c r="U140">
        <v>28912.67</v>
      </c>
      <c r="V140">
        <v>1038.57</v>
      </c>
      <c r="W140">
        <v>5156.2700000000004</v>
      </c>
      <c r="X140">
        <v>1206.8</v>
      </c>
      <c r="Y140">
        <v>1</v>
      </c>
    </row>
    <row r="141" spans="1:25">
      <c r="A141">
        <v>921683057</v>
      </c>
      <c r="B141">
        <v>1332023</v>
      </c>
      <c r="C141">
        <v>133</v>
      </c>
      <c r="D141">
        <v>2023</v>
      </c>
      <c r="E141" t="s">
        <v>74</v>
      </c>
      <c r="F141">
        <v>8935</v>
      </c>
      <c r="G141">
        <v>3480</v>
      </c>
      <c r="H141">
        <v>413</v>
      </c>
      <c r="I141">
        <v>160.0050404566968</v>
      </c>
      <c r="J141">
        <v>0</v>
      </c>
      <c r="K141">
        <v>0</v>
      </c>
      <c r="L141">
        <v>0</v>
      </c>
      <c r="M141">
        <v>0</v>
      </c>
      <c r="N141">
        <v>12162.005040456699</v>
      </c>
      <c r="O141">
        <v>92.92</v>
      </c>
      <c r="P141">
        <v>3</v>
      </c>
      <c r="Q141">
        <v>85986.35</v>
      </c>
      <c r="R141">
        <v>3148</v>
      </c>
      <c r="S141">
        <v>1726</v>
      </c>
      <c r="T141">
        <v>24235.232012456701</v>
      </c>
      <c r="U141">
        <v>28912.67</v>
      </c>
      <c r="V141">
        <v>1038.57</v>
      </c>
      <c r="W141">
        <v>5156.2700000000004</v>
      </c>
      <c r="X141">
        <v>1206.8</v>
      </c>
      <c r="Y141">
        <v>1</v>
      </c>
    </row>
    <row r="142" spans="1:25">
      <c r="A142">
        <v>923436596</v>
      </c>
      <c r="B142">
        <v>1352019</v>
      </c>
      <c r="C142">
        <v>135</v>
      </c>
      <c r="D142">
        <v>2019</v>
      </c>
      <c r="E142" t="s">
        <v>136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99.99</v>
      </c>
      <c r="R142">
        <v>80</v>
      </c>
      <c r="S142">
        <v>156.7364620938628</v>
      </c>
      <c r="T142">
        <v>245.09562609386279</v>
      </c>
      <c r="U142">
        <v>0</v>
      </c>
      <c r="V142">
        <v>0</v>
      </c>
      <c r="W142">
        <v>551.59</v>
      </c>
      <c r="X142">
        <v>0</v>
      </c>
      <c r="Y142">
        <v>0</v>
      </c>
    </row>
    <row r="143" spans="1:25">
      <c r="A143">
        <v>923436596</v>
      </c>
      <c r="B143">
        <v>1352020</v>
      </c>
      <c r="C143">
        <v>135</v>
      </c>
      <c r="D143">
        <v>2020</v>
      </c>
      <c r="E143" t="s">
        <v>136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37.369999999999997</v>
      </c>
      <c r="R143">
        <v>62</v>
      </c>
      <c r="S143">
        <v>0</v>
      </c>
      <c r="T143">
        <v>65.124132000000003</v>
      </c>
      <c r="U143">
        <v>0</v>
      </c>
      <c r="V143">
        <v>0</v>
      </c>
      <c r="W143">
        <v>617.39</v>
      </c>
      <c r="X143">
        <v>0</v>
      </c>
      <c r="Y143">
        <v>0</v>
      </c>
    </row>
    <row r="144" spans="1:25">
      <c r="A144">
        <v>923436596</v>
      </c>
      <c r="B144">
        <v>1352021</v>
      </c>
      <c r="C144">
        <v>135</v>
      </c>
      <c r="D144">
        <v>2021</v>
      </c>
      <c r="E144" t="s">
        <v>136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33.33</v>
      </c>
      <c r="R144">
        <v>4</v>
      </c>
      <c r="S144">
        <v>0</v>
      </c>
      <c r="T144">
        <v>6.7863879999999996</v>
      </c>
      <c r="U144">
        <v>0</v>
      </c>
      <c r="V144">
        <v>0</v>
      </c>
      <c r="W144">
        <v>617.39</v>
      </c>
      <c r="X144">
        <v>0</v>
      </c>
      <c r="Y144">
        <v>0</v>
      </c>
    </row>
    <row r="145" spans="1:25">
      <c r="A145">
        <v>923436596</v>
      </c>
      <c r="B145">
        <v>1352022</v>
      </c>
      <c r="C145">
        <v>135</v>
      </c>
      <c r="D145">
        <v>2022</v>
      </c>
      <c r="E145" t="s">
        <v>136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29.29</v>
      </c>
      <c r="R145">
        <v>4</v>
      </c>
      <c r="S145">
        <v>0</v>
      </c>
      <c r="T145">
        <v>6.4486439999999998</v>
      </c>
      <c r="U145">
        <v>0</v>
      </c>
      <c r="V145">
        <v>0</v>
      </c>
      <c r="W145">
        <v>617.39</v>
      </c>
      <c r="X145">
        <v>0</v>
      </c>
      <c r="Y145">
        <v>0</v>
      </c>
    </row>
    <row r="146" spans="1:25">
      <c r="A146">
        <v>923436596</v>
      </c>
      <c r="B146">
        <v>1352023</v>
      </c>
      <c r="C146">
        <v>135</v>
      </c>
      <c r="D146">
        <v>2023</v>
      </c>
      <c r="E146" t="s">
        <v>136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24.24</v>
      </c>
      <c r="R146">
        <v>5</v>
      </c>
      <c r="S146">
        <v>0</v>
      </c>
      <c r="T146">
        <v>7.0264639999999998</v>
      </c>
      <c r="U146">
        <v>0</v>
      </c>
      <c r="V146">
        <v>0</v>
      </c>
      <c r="W146">
        <v>617.39</v>
      </c>
      <c r="X146">
        <v>0</v>
      </c>
      <c r="Y146">
        <v>0</v>
      </c>
    </row>
    <row r="147" spans="1:25">
      <c r="A147">
        <v>924868759</v>
      </c>
      <c r="B147">
        <v>1382019</v>
      </c>
      <c r="C147">
        <v>138</v>
      </c>
      <c r="D147">
        <v>2019</v>
      </c>
      <c r="E147" t="s">
        <v>242</v>
      </c>
      <c r="F147">
        <v>1106.975892857143</v>
      </c>
      <c r="G147">
        <v>489.47142857142859</v>
      </c>
      <c r="H147">
        <v>1.1330357142857139</v>
      </c>
      <c r="I147">
        <v>93.291087353339094</v>
      </c>
      <c r="J147">
        <v>0</v>
      </c>
      <c r="K147">
        <v>0</v>
      </c>
      <c r="L147">
        <v>0</v>
      </c>
      <c r="M147">
        <v>0</v>
      </c>
      <c r="N147">
        <v>1688.6053730676249</v>
      </c>
      <c r="O147">
        <v>6246.85</v>
      </c>
      <c r="P147">
        <v>353</v>
      </c>
      <c r="Q147">
        <v>14789.43</v>
      </c>
      <c r="R147">
        <v>1351</v>
      </c>
      <c r="S147">
        <v>0</v>
      </c>
      <c r="T147">
        <v>5151.2383810676247</v>
      </c>
      <c r="U147">
        <v>14693.24</v>
      </c>
      <c r="V147">
        <v>0</v>
      </c>
      <c r="W147">
        <v>2819.22</v>
      </c>
      <c r="X147">
        <v>596.04999999999995</v>
      </c>
      <c r="Y147">
        <v>1</v>
      </c>
    </row>
    <row r="148" spans="1:25">
      <c r="A148">
        <v>924868759</v>
      </c>
      <c r="B148">
        <v>1382020</v>
      </c>
      <c r="C148">
        <v>138</v>
      </c>
      <c r="D148">
        <v>2020</v>
      </c>
      <c r="E148" t="s">
        <v>242</v>
      </c>
      <c r="F148">
        <v>884.22067767159001</v>
      </c>
      <c r="G148">
        <v>982.34491746307572</v>
      </c>
      <c r="H148">
        <v>0</v>
      </c>
      <c r="I148">
        <v>93.291087353339094</v>
      </c>
      <c r="J148">
        <v>0</v>
      </c>
      <c r="K148">
        <v>0</v>
      </c>
      <c r="L148">
        <v>0</v>
      </c>
      <c r="M148">
        <v>0</v>
      </c>
      <c r="N148">
        <v>1959.8566824880049</v>
      </c>
      <c r="O148">
        <v>5911.53</v>
      </c>
      <c r="P148">
        <v>332</v>
      </c>
      <c r="Q148">
        <v>14047.08</v>
      </c>
      <c r="R148">
        <v>1405</v>
      </c>
      <c r="S148">
        <v>1074.2245989304811</v>
      </c>
      <c r="T148">
        <v>6439.6210774184856</v>
      </c>
      <c r="U148">
        <v>14693.24</v>
      </c>
      <c r="V148">
        <v>0</v>
      </c>
      <c r="W148">
        <v>2819.22</v>
      </c>
      <c r="X148">
        <v>596.04999999999995</v>
      </c>
      <c r="Y148">
        <v>1</v>
      </c>
    </row>
    <row r="149" spans="1:25">
      <c r="A149">
        <v>924868759</v>
      </c>
      <c r="B149">
        <v>1382021</v>
      </c>
      <c r="C149">
        <v>138</v>
      </c>
      <c r="D149">
        <v>2021</v>
      </c>
      <c r="E149" t="s">
        <v>242</v>
      </c>
      <c r="F149">
        <v>3167.1770134228191</v>
      </c>
      <c r="G149">
        <v>1608.6065436241611</v>
      </c>
      <c r="H149">
        <v>170.33557046979871</v>
      </c>
      <c r="I149">
        <v>93.291087353339094</v>
      </c>
      <c r="J149">
        <v>0</v>
      </c>
      <c r="K149">
        <v>0</v>
      </c>
      <c r="L149">
        <v>0</v>
      </c>
      <c r="M149">
        <v>0</v>
      </c>
      <c r="N149">
        <v>4698.7390739305201</v>
      </c>
      <c r="O149">
        <v>5593.38</v>
      </c>
      <c r="P149">
        <v>315</v>
      </c>
      <c r="Q149">
        <v>14733.88</v>
      </c>
      <c r="R149">
        <v>1536</v>
      </c>
      <c r="S149">
        <v>11613.767441860469</v>
      </c>
      <c r="T149">
        <v>19862.865451790989</v>
      </c>
      <c r="U149">
        <v>14693.24</v>
      </c>
      <c r="V149">
        <v>0</v>
      </c>
      <c r="W149">
        <v>2819.22</v>
      </c>
      <c r="X149">
        <v>596.04999999999995</v>
      </c>
      <c r="Y149">
        <v>1</v>
      </c>
    </row>
    <row r="150" spans="1:25">
      <c r="A150">
        <v>924868759</v>
      </c>
      <c r="B150">
        <v>1382022</v>
      </c>
      <c r="C150">
        <v>138</v>
      </c>
      <c r="D150">
        <v>2022</v>
      </c>
      <c r="E150" t="s">
        <v>242</v>
      </c>
      <c r="F150">
        <v>2381.3078797725429</v>
      </c>
      <c r="G150">
        <v>527.80503655564587</v>
      </c>
      <c r="H150">
        <v>132.9821283509342</v>
      </c>
      <c r="I150">
        <v>93.291087353339094</v>
      </c>
      <c r="J150">
        <v>0</v>
      </c>
      <c r="K150">
        <v>0</v>
      </c>
      <c r="L150">
        <v>0</v>
      </c>
      <c r="M150">
        <v>0</v>
      </c>
      <c r="N150">
        <v>2869.421875330594</v>
      </c>
      <c r="O150">
        <v>5291.39</v>
      </c>
      <c r="P150">
        <v>299</v>
      </c>
      <c r="Q150">
        <v>14203.63</v>
      </c>
      <c r="R150">
        <v>1556</v>
      </c>
      <c r="S150">
        <v>466.47557003257327</v>
      </c>
      <c r="T150">
        <v>6820.6811173631668</v>
      </c>
      <c r="U150">
        <v>14693.24</v>
      </c>
      <c r="V150">
        <v>0</v>
      </c>
      <c r="W150">
        <v>2819.22</v>
      </c>
      <c r="X150">
        <v>596.04999999999995</v>
      </c>
      <c r="Y150">
        <v>1</v>
      </c>
    </row>
    <row r="151" spans="1:25">
      <c r="A151">
        <v>924868759</v>
      </c>
      <c r="B151">
        <v>1382023</v>
      </c>
      <c r="C151">
        <v>138</v>
      </c>
      <c r="D151">
        <v>2023</v>
      </c>
      <c r="E151" t="s">
        <v>242</v>
      </c>
      <c r="F151">
        <v>886</v>
      </c>
      <c r="G151">
        <v>450</v>
      </c>
      <c r="H151">
        <v>140</v>
      </c>
      <c r="I151">
        <v>93.291087353339094</v>
      </c>
      <c r="J151">
        <v>0</v>
      </c>
      <c r="K151">
        <v>0</v>
      </c>
      <c r="L151">
        <v>0</v>
      </c>
      <c r="M151">
        <v>0</v>
      </c>
      <c r="N151">
        <v>1289.291087353339</v>
      </c>
      <c r="O151">
        <v>4994.45</v>
      </c>
      <c r="P151">
        <v>294</v>
      </c>
      <c r="Q151">
        <v>40824.199999999997</v>
      </c>
      <c r="R151">
        <v>1771</v>
      </c>
      <c r="S151">
        <v>104</v>
      </c>
      <c r="T151">
        <v>7288.7302273533387</v>
      </c>
      <c r="U151">
        <v>14693.24</v>
      </c>
      <c r="V151">
        <v>0</v>
      </c>
      <c r="W151">
        <v>2819.22</v>
      </c>
      <c r="X151">
        <v>596.04999999999995</v>
      </c>
      <c r="Y151">
        <v>1</v>
      </c>
    </row>
    <row r="152" spans="1:25">
      <c r="A152">
        <v>968398083</v>
      </c>
      <c r="B152">
        <v>1572019</v>
      </c>
      <c r="C152">
        <v>157</v>
      </c>
      <c r="D152">
        <v>2019</v>
      </c>
      <c r="E152" t="s">
        <v>137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</row>
    <row r="153" spans="1:25">
      <c r="A153">
        <v>968398083</v>
      </c>
      <c r="B153">
        <v>1572020</v>
      </c>
      <c r="C153">
        <v>157</v>
      </c>
      <c r="D153">
        <v>2020</v>
      </c>
      <c r="E153" t="s">
        <v>137</v>
      </c>
      <c r="F153">
        <v>701.20243266724594</v>
      </c>
      <c r="G153">
        <v>71.663770634231113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772.86620330147707</v>
      </c>
      <c r="O153">
        <v>0</v>
      </c>
      <c r="P153">
        <v>0</v>
      </c>
      <c r="Q153">
        <v>3831.94</v>
      </c>
      <c r="R153">
        <v>340</v>
      </c>
      <c r="S153">
        <v>0</v>
      </c>
      <c r="T153">
        <v>1433.216387301477</v>
      </c>
      <c r="U153">
        <v>0</v>
      </c>
      <c r="V153">
        <v>0</v>
      </c>
      <c r="W153">
        <v>1118.74</v>
      </c>
      <c r="X153">
        <v>0</v>
      </c>
      <c r="Y153">
        <v>0</v>
      </c>
    </row>
    <row r="154" spans="1:25">
      <c r="A154">
        <v>968398083</v>
      </c>
      <c r="B154">
        <v>1572021</v>
      </c>
      <c r="C154">
        <v>157</v>
      </c>
      <c r="D154">
        <v>2021</v>
      </c>
      <c r="E154" t="s">
        <v>137</v>
      </c>
      <c r="F154">
        <v>643.01677852348996</v>
      </c>
      <c r="G154">
        <v>77.715604026845639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720.73238255033561</v>
      </c>
      <c r="O154">
        <v>0</v>
      </c>
      <c r="P154">
        <v>0</v>
      </c>
      <c r="Q154">
        <v>3584.49</v>
      </c>
      <c r="R154">
        <v>285</v>
      </c>
      <c r="S154">
        <v>0</v>
      </c>
      <c r="T154">
        <v>1305.3957465503361</v>
      </c>
      <c r="U154">
        <v>0</v>
      </c>
      <c r="V154">
        <v>0</v>
      </c>
      <c r="W154">
        <v>1118.74</v>
      </c>
      <c r="X154">
        <v>0</v>
      </c>
      <c r="Y154">
        <v>0</v>
      </c>
    </row>
    <row r="155" spans="1:25">
      <c r="A155">
        <v>968398083</v>
      </c>
      <c r="B155">
        <v>1572022</v>
      </c>
      <c r="C155">
        <v>157</v>
      </c>
      <c r="D155">
        <v>2022</v>
      </c>
      <c r="E155" t="s">
        <v>137</v>
      </c>
      <c r="F155">
        <v>822.63363119415123</v>
      </c>
      <c r="G155">
        <v>82.469536961819657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905.10316815597093</v>
      </c>
      <c r="O155">
        <v>0</v>
      </c>
      <c r="P155">
        <v>0</v>
      </c>
      <c r="Q155">
        <v>3672.36</v>
      </c>
      <c r="R155">
        <v>530</v>
      </c>
      <c r="S155">
        <v>0</v>
      </c>
      <c r="T155">
        <v>1742.1124641559711</v>
      </c>
      <c r="U155">
        <v>0</v>
      </c>
      <c r="V155">
        <v>0</v>
      </c>
      <c r="W155">
        <v>1118.74</v>
      </c>
      <c r="X155">
        <v>0</v>
      </c>
      <c r="Y155">
        <v>0</v>
      </c>
    </row>
    <row r="156" spans="1:25">
      <c r="A156">
        <v>968398083</v>
      </c>
      <c r="B156">
        <v>1572023</v>
      </c>
      <c r="C156">
        <v>157</v>
      </c>
      <c r="D156">
        <v>2023</v>
      </c>
      <c r="E156" t="s">
        <v>137</v>
      </c>
      <c r="F156">
        <v>599</v>
      </c>
      <c r="G156">
        <v>83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682</v>
      </c>
      <c r="O156">
        <v>0</v>
      </c>
      <c r="P156">
        <v>0</v>
      </c>
      <c r="Q156">
        <v>3407.74</v>
      </c>
      <c r="R156">
        <v>531</v>
      </c>
      <c r="S156">
        <v>0</v>
      </c>
      <c r="T156">
        <v>1497.887064</v>
      </c>
      <c r="U156">
        <v>0</v>
      </c>
      <c r="V156">
        <v>0</v>
      </c>
      <c r="W156">
        <v>1118.74</v>
      </c>
      <c r="X156">
        <v>0</v>
      </c>
      <c r="Y156">
        <v>0</v>
      </c>
    </row>
    <row r="157" spans="1:25">
      <c r="A157">
        <v>925017809</v>
      </c>
      <c r="B157">
        <v>1612019</v>
      </c>
      <c r="C157">
        <v>161</v>
      </c>
      <c r="D157">
        <v>2019</v>
      </c>
      <c r="E157" t="s">
        <v>138</v>
      </c>
      <c r="F157">
        <v>0</v>
      </c>
      <c r="G157">
        <v>322.91517857142861</v>
      </c>
      <c r="H157">
        <v>6.7982142857142867</v>
      </c>
      <c r="I157">
        <v>32.128884416535428</v>
      </c>
      <c r="J157">
        <v>0</v>
      </c>
      <c r="K157">
        <v>-10.199999999999999</v>
      </c>
      <c r="L157">
        <v>0</v>
      </c>
      <c r="M157">
        <v>0</v>
      </c>
      <c r="N157">
        <v>338.04584870224971</v>
      </c>
      <c r="O157">
        <v>7.07</v>
      </c>
      <c r="P157">
        <v>87</v>
      </c>
      <c r="Q157">
        <v>8869.82</v>
      </c>
      <c r="R157">
        <v>371</v>
      </c>
      <c r="S157">
        <v>0</v>
      </c>
      <c r="T157">
        <v>1538.1538527022501</v>
      </c>
      <c r="U157">
        <v>2235.54</v>
      </c>
      <c r="V157">
        <v>0</v>
      </c>
      <c r="W157">
        <v>1414.09</v>
      </c>
      <c r="X157">
        <v>10.7</v>
      </c>
      <c r="Y157">
        <v>0</v>
      </c>
    </row>
    <row r="158" spans="1:25">
      <c r="A158">
        <v>925017809</v>
      </c>
      <c r="B158">
        <v>1612020</v>
      </c>
      <c r="C158">
        <v>161</v>
      </c>
      <c r="D158">
        <v>2020</v>
      </c>
      <c r="E158" t="s">
        <v>138</v>
      </c>
      <c r="F158">
        <v>99.226759339704614</v>
      </c>
      <c r="G158">
        <v>263.50217202432668</v>
      </c>
      <c r="H158">
        <v>15.43527367506516</v>
      </c>
      <c r="I158">
        <v>32.128884416535428</v>
      </c>
      <c r="J158">
        <v>0</v>
      </c>
      <c r="K158">
        <v>-10.199999999999999</v>
      </c>
      <c r="L158">
        <v>0</v>
      </c>
      <c r="M158">
        <v>0</v>
      </c>
      <c r="N158">
        <v>369.22254210550147</v>
      </c>
      <c r="O158">
        <v>0</v>
      </c>
      <c r="P158">
        <v>7</v>
      </c>
      <c r="Q158">
        <v>8532.48</v>
      </c>
      <c r="R158">
        <v>370</v>
      </c>
      <c r="S158">
        <v>502.45989304812832</v>
      </c>
      <c r="T158">
        <v>1961.9977631536301</v>
      </c>
      <c r="U158">
        <v>2235.54</v>
      </c>
      <c r="V158">
        <v>0</v>
      </c>
      <c r="W158">
        <v>1479.9</v>
      </c>
      <c r="X158">
        <v>10.7</v>
      </c>
      <c r="Y158">
        <v>0</v>
      </c>
    </row>
    <row r="159" spans="1:25">
      <c r="A159">
        <v>925017809</v>
      </c>
      <c r="B159">
        <v>1612021</v>
      </c>
      <c r="C159">
        <v>161</v>
      </c>
      <c r="D159">
        <v>2021</v>
      </c>
      <c r="E159" t="s">
        <v>138</v>
      </c>
      <c r="F159">
        <v>264.02013422818789</v>
      </c>
      <c r="G159">
        <v>47.906879194630868</v>
      </c>
      <c r="H159">
        <v>41.519295302013433</v>
      </c>
      <c r="I159">
        <v>32.128884416535428</v>
      </c>
      <c r="J159">
        <v>0</v>
      </c>
      <c r="K159">
        <v>-10.199999999999999</v>
      </c>
      <c r="L159">
        <v>0</v>
      </c>
      <c r="M159">
        <v>0</v>
      </c>
      <c r="N159">
        <v>292.33660253734081</v>
      </c>
      <c r="O159">
        <v>0</v>
      </c>
      <c r="P159">
        <v>0</v>
      </c>
      <c r="Q159">
        <v>8190.09</v>
      </c>
      <c r="R159">
        <v>323</v>
      </c>
      <c r="S159">
        <v>2292.8372093023249</v>
      </c>
      <c r="T159">
        <v>3592.8653358396659</v>
      </c>
      <c r="U159">
        <v>2235.54</v>
      </c>
      <c r="V159">
        <v>0</v>
      </c>
      <c r="W159">
        <v>1479.9</v>
      </c>
      <c r="X159">
        <v>10.7</v>
      </c>
      <c r="Y159">
        <v>0</v>
      </c>
    </row>
    <row r="160" spans="1:25">
      <c r="A160">
        <v>925017809</v>
      </c>
      <c r="B160">
        <v>1612022</v>
      </c>
      <c r="C160">
        <v>161</v>
      </c>
      <c r="D160">
        <v>2022</v>
      </c>
      <c r="E160" t="s">
        <v>138</v>
      </c>
      <c r="F160">
        <v>-26.802599512591389</v>
      </c>
      <c r="G160">
        <v>326.78554021121039</v>
      </c>
      <c r="H160">
        <v>0</v>
      </c>
      <c r="I160">
        <v>32.128884416535428</v>
      </c>
      <c r="J160">
        <v>0</v>
      </c>
      <c r="K160">
        <v>-10.199999999999999</v>
      </c>
      <c r="L160">
        <v>0</v>
      </c>
      <c r="M160">
        <v>0</v>
      </c>
      <c r="N160">
        <v>321.9118251151545</v>
      </c>
      <c r="O160">
        <v>0</v>
      </c>
      <c r="P160">
        <v>0</v>
      </c>
      <c r="Q160">
        <v>9748.52</v>
      </c>
      <c r="R160">
        <v>342</v>
      </c>
      <c r="S160">
        <v>55.934853420195438</v>
      </c>
      <c r="T160">
        <v>1534.8229505353499</v>
      </c>
      <c r="U160">
        <v>2235.54</v>
      </c>
      <c r="V160">
        <v>0</v>
      </c>
      <c r="W160">
        <v>1479.9</v>
      </c>
      <c r="X160">
        <v>10.7</v>
      </c>
      <c r="Y160">
        <v>0</v>
      </c>
    </row>
    <row r="161" spans="1:25">
      <c r="A161">
        <v>925017809</v>
      </c>
      <c r="B161">
        <v>1612023</v>
      </c>
      <c r="C161">
        <v>161</v>
      </c>
      <c r="D161">
        <v>2023</v>
      </c>
      <c r="E161" t="s">
        <v>138</v>
      </c>
      <c r="F161">
        <v>475</v>
      </c>
      <c r="G161">
        <v>52</v>
      </c>
      <c r="H161">
        <v>38</v>
      </c>
      <c r="I161">
        <v>32.128884416535428</v>
      </c>
      <c r="J161">
        <v>0</v>
      </c>
      <c r="K161">
        <v>-10.199999999999999</v>
      </c>
      <c r="L161">
        <v>0</v>
      </c>
      <c r="M161">
        <v>0</v>
      </c>
      <c r="N161">
        <v>510.92888441653542</v>
      </c>
      <c r="O161">
        <v>0</v>
      </c>
      <c r="P161">
        <v>0</v>
      </c>
      <c r="Q161">
        <v>9636.41</v>
      </c>
      <c r="R161">
        <v>161</v>
      </c>
      <c r="S161">
        <v>56</v>
      </c>
      <c r="T161">
        <v>1533.532760416535</v>
      </c>
      <c r="U161">
        <v>2235.54</v>
      </c>
      <c r="V161">
        <v>0</v>
      </c>
      <c r="W161">
        <v>1479.9</v>
      </c>
      <c r="X161">
        <v>10.7</v>
      </c>
      <c r="Y161">
        <v>0</v>
      </c>
    </row>
    <row r="162" spans="1:25">
      <c r="A162">
        <v>926377841</v>
      </c>
      <c r="B162">
        <v>1622019</v>
      </c>
      <c r="C162">
        <v>162</v>
      </c>
      <c r="D162">
        <v>2019</v>
      </c>
      <c r="E162" t="s">
        <v>139</v>
      </c>
      <c r="F162">
        <v>319.51607142857148</v>
      </c>
      <c r="G162">
        <v>249.26785714285711</v>
      </c>
      <c r="H162">
        <v>75.913392857142867</v>
      </c>
      <c r="I162">
        <v>171.61290486667059</v>
      </c>
      <c r="J162">
        <v>0</v>
      </c>
      <c r="K162">
        <v>0</v>
      </c>
      <c r="L162">
        <v>0</v>
      </c>
      <c r="M162">
        <v>0</v>
      </c>
      <c r="N162">
        <v>664.48344058095643</v>
      </c>
      <c r="O162">
        <v>8954.66</v>
      </c>
      <c r="P162">
        <v>173</v>
      </c>
      <c r="Q162">
        <v>24178.39</v>
      </c>
      <c r="R162">
        <v>568</v>
      </c>
      <c r="S162">
        <v>0</v>
      </c>
      <c r="T162">
        <v>4175.4064205809564</v>
      </c>
      <c r="U162">
        <v>0</v>
      </c>
      <c r="V162">
        <v>0</v>
      </c>
      <c r="W162">
        <v>1951.1</v>
      </c>
      <c r="X162">
        <v>0</v>
      </c>
      <c r="Y162">
        <v>0</v>
      </c>
    </row>
    <row r="163" spans="1:25">
      <c r="A163">
        <v>926377841</v>
      </c>
      <c r="B163">
        <v>1622020</v>
      </c>
      <c r="C163">
        <v>162</v>
      </c>
      <c r="D163">
        <v>2020</v>
      </c>
      <c r="E163" t="s">
        <v>139</v>
      </c>
      <c r="F163">
        <v>762.94352736750659</v>
      </c>
      <c r="G163">
        <v>528.10686359687236</v>
      </c>
      <c r="H163">
        <v>18.74283231972198</v>
      </c>
      <c r="I163">
        <v>171.61290486667059</v>
      </c>
      <c r="J163">
        <v>0</v>
      </c>
      <c r="K163">
        <v>0</v>
      </c>
      <c r="L163">
        <v>0</v>
      </c>
      <c r="M163">
        <v>0</v>
      </c>
      <c r="N163">
        <v>1443.9204635113269</v>
      </c>
      <c r="O163">
        <v>8779.93</v>
      </c>
      <c r="P163">
        <v>173</v>
      </c>
      <c r="Q163">
        <v>24606.63</v>
      </c>
      <c r="R163">
        <v>705</v>
      </c>
      <c r="S163">
        <v>0</v>
      </c>
      <c r="T163">
        <v>5113.0368795113263</v>
      </c>
      <c r="U163">
        <v>0</v>
      </c>
      <c r="V163">
        <v>0</v>
      </c>
      <c r="W163">
        <v>1951.1</v>
      </c>
      <c r="X163">
        <v>0</v>
      </c>
      <c r="Y163">
        <v>0</v>
      </c>
    </row>
    <row r="164" spans="1:25">
      <c r="A164">
        <v>926377841</v>
      </c>
      <c r="B164">
        <v>1622021</v>
      </c>
      <c r="C164">
        <v>162</v>
      </c>
      <c r="D164">
        <v>2021</v>
      </c>
      <c r="E164" t="s">
        <v>139</v>
      </c>
      <c r="F164">
        <v>1518.115771812081</v>
      </c>
      <c r="G164">
        <v>1089.0830536912749</v>
      </c>
      <c r="H164">
        <v>10.645973154362419</v>
      </c>
      <c r="I164">
        <v>171.61290486667059</v>
      </c>
      <c r="J164">
        <v>0</v>
      </c>
      <c r="K164">
        <v>0</v>
      </c>
      <c r="L164">
        <v>0</v>
      </c>
      <c r="M164">
        <v>0</v>
      </c>
      <c r="N164">
        <v>2768.1657572156641</v>
      </c>
      <c r="O164">
        <v>8605.2000000000007</v>
      </c>
      <c r="P164">
        <v>173</v>
      </c>
      <c r="Q164">
        <v>24349.08</v>
      </c>
      <c r="R164">
        <v>720</v>
      </c>
      <c r="S164">
        <v>0</v>
      </c>
      <c r="T164">
        <v>6416.1435652156633</v>
      </c>
      <c r="U164">
        <v>0</v>
      </c>
      <c r="V164">
        <v>0</v>
      </c>
      <c r="W164">
        <v>1951.1</v>
      </c>
      <c r="X164">
        <v>0</v>
      </c>
      <c r="Y164">
        <v>0</v>
      </c>
    </row>
    <row r="165" spans="1:25">
      <c r="A165">
        <v>926377841</v>
      </c>
      <c r="B165">
        <v>1622022</v>
      </c>
      <c r="C165">
        <v>162</v>
      </c>
      <c r="D165">
        <v>2022</v>
      </c>
      <c r="E165" t="s">
        <v>139</v>
      </c>
      <c r="F165">
        <v>1299.9260763606819</v>
      </c>
      <c r="G165">
        <v>213.3899268887084</v>
      </c>
      <c r="H165">
        <v>184.5255889520715</v>
      </c>
      <c r="I165">
        <v>171.61290486667059</v>
      </c>
      <c r="J165">
        <v>0</v>
      </c>
      <c r="K165">
        <v>0</v>
      </c>
      <c r="L165">
        <v>0</v>
      </c>
      <c r="M165">
        <v>0</v>
      </c>
      <c r="N165">
        <v>1500.4033191639901</v>
      </c>
      <c r="O165">
        <v>8429.4600000000009</v>
      </c>
      <c r="P165">
        <v>174</v>
      </c>
      <c r="Q165">
        <v>26084.26</v>
      </c>
      <c r="R165">
        <v>829</v>
      </c>
      <c r="S165">
        <v>0</v>
      </c>
      <c r="T165">
        <v>5388.7503111639899</v>
      </c>
      <c r="U165">
        <v>0</v>
      </c>
      <c r="V165">
        <v>0</v>
      </c>
      <c r="W165">
        <v>2002.34</v>
      </c>
      <c r="X165">
        <v>0</v>
      </c>
      <c r="Y165">
        <v>0</v>
      </c>
    </row>
    <row r="166" spans="1:25">
      <c r="A166">
        <v>926377841</v>
      </c>
      <c r="B166">
        <v>1622023</v>
      </c>
      <c r="C166">
        <v>162</v>
      </c>
      <c r="D166">
        <v>2023</v>
      </c>
      <c r="E166" t="s">
        <v>139</v>
      </c>
      <c r="F166">
        <v>1637</v>
      </c>
      <c r="G166">
        <v>391</v>
      </c>
      <c r="H166">
        <v>301</v>
      </c>
      <c r="I166">
        <v>171.61290486667059</v>
      </c>
      <c r="J166">
        <v>0</v>
      </c>
      <c r="K166">
        <v>0</v>
      </c>
      <c r="L166">
        <v>0</v>
      </c>
      <c r="M166">
        <v>0</v>
      </c>
      <c r="N166">
        <v>1898.612904866671</v>
      </c>
      <c r="O166">
        <v>8253.7199999999993</v>
      </c>
      <c r="P166">
        <v>174</v>
      </c>
      <c r="Q166">
        <v>25918.62</v>
      </c>
      <c r="R166">
        <v>935</v>
      </c>
      <c r="S166">
        <v>0</v>
      </c>
      <c r="T166">
        <v>5864.4205288666699</v>
      </c>
      <c r="U166">
        <v>0</v>
      </c>
      <c r="V166">
        <v>0</v>
      </c>
      <c r="W166">
        <v>2002.34</v>
      </c>
      <c r="X166">
        <v>0</v>
      </c>
      <c r="Y166">
        <v>0</v>
      </c>
    </row>
    <row r="167" spans="1:25">
      <c r="A167">
        <v>923993355</v>
      </c>
      <c r="B167">
        <v>1642019</v>
      </c>
      <c r="C167">
        <v>164</v>
      </c>
      <c r="D167">
        <v>2019</v>
      </c>
      <c r="E167" t="s">
        <v>243</v>
      </c>
      <c r="F167">
        <v>4473.2250000000004</v>
      </c>
      <c r="G167">
        <v>2125.5749999999998</v>
      </c>
      <c r="H167">
        <v>471.34285714285721</v>
      </c>
      <c r="I167">
        <v>317.98669535430759</v>
      </c>
      <c r="J167">
        <v>0</v>
      </c>
      <c r="K167">
        <v>0</v>
      </c>
      <c r="L167">
        <v>0</v>
      </c>
      <c r="M167">
        <v>0</v>
      </c>
      <c r="N167">
        <v>6445.4438382114513</v>
      </c>
      <c r="O167">
        <v>2031.11</v>
      </c>
      <c r="P167">
        <v>184</v>
      </c>
      <c r="Q167">
        <v>38514.33</v>
      </c>
      <c r="R167">
        <v>2331</v>
      </c>
      <c r="S167">
        <v>177.79061371841149</v>
      </c>
      <c r="T167">
        <v>12527.83323592986</v>
      </c>
      <c r="U167">
        <v>28626.27</v>
      </c>
      <c r="V167">
        <v>2234.12</v>
      </c>
      <c r="W167">
        <v>7126.65</v>
      </c>
      <c r="X167">
        <v>2142.3200000000002</v>
      </c>
      <c r="Y167">
        <v>1</v>
      </c>
    </row>
    <row r="168" spans="1:25">
      <c r="A168">
        <v>923993355</v>
      </c>
      <c r="B168">
        <v>1642020</v>
      </c>
      <c r="C168">
        <v>164</v>
      </c>
      <c r="D168">
        <v>2020</v>
      </c>
      <c r="E168" t="s">
        <v>243</v>
      </c>
      <c r="F168">
        <v>6887.4396177237186</v>
      </c>
      <c r="G168">
        <v>4008.7610773240658</v>
      </c>
      <c r="H168">
        <v>3271.1754995655951</v>
      </c>
      <c r="I168">
        <v>317.98669535430759</v>
      </c>
      <c r="J168">
        <v>0</v>
      </c>
      <c r="K168">
        <v>0</v>
      </c>
      <c r="L168">
        <v>0</v>
      </c>
      <c r="M168">
        <v>0</v>
      </c>
      <c r="N168">
        <v>7943.0118908364984</v>
      </c>
      <c r="O168">
        <v>1846.28</v>
      </c>
      <c r="P168">
        <v>183</v>
      </c>
      <c r="Q168">
        <v>48606.25</v>
      </c>
      <c r="R168">
        <v>1596</v>
      </c>
      <c r="S168">
        <v>902.11764705882342</v>
      </c>
      <c r="T168">
        <v>14841.961045895319</v>
      </c>
      <c r="U168">
        <v>28626.27</v>
      </c>
      <c r="V168">
        <v>2234.12</v>
      </c>
      <c r="W168">
        <v>7225.36</v>
      </c>
      <c r="X168">
        <v>2142.3200000000002</v>
      </c>
      <c r="Y168">
        <v>1</v>
      </c>
    </row>
    <row r="169" spans="1:25">
      <c r="A169">
        <v>923993355</v>
      </c>
      <c r="B169">
        <v>1642021</v>
      </c>
      <c r="C169">
        <v>164</v>
      </c>
      <c r="D169">
        <v>2021</v>
      </c>
      <c r="E169" t="s">
        <v>243</v>
      </c>
      <c r="F169">
        <v>9974.2122483221483</v>
      </c>
      <c r="G169">
        <v>7627.8397651006708</v>
      </c>
      <c r="H169">
        <v>2499.6744966442948</v>
      </c>
      <c r="I169">
        <v>317.98669535430759</v>
      </c>
      <c r="J169">
        <v>0</v>
      </c>
      <c r="K169">
        <v>0</v>
      </c>
      <c r="L169">
        <v>0</v>
      </c>
      <c r="M169">
        <v>0</v>
      </c>
      <c r="N169">
        <v>15420.36421213283</v>
      </c>
      <c r="O169">
        <v>2570.4499999999998</v>
      </c>
      <c r="P169">
        <v>235</v>
      </c>
      <c r="Q169">
        <v>46627.66</v>
      </c>
      <c r="R169">
        <v>2282</v>
      </c>
      <c r="S169">
        <v>69.20930232558139</v>
      </c>
      <c r="T169">
        <v>22119.53551045842</v>
      </c>
      <c r="U169">
        <v>28626.27</v>
      </c>
      <c r="V169">
        <v>2234.12</v>
      </c>
      <c r="W169">
        <v>7225.36</v>
      </c>
      <c r="X169">
        <v>2142.3200000000002</v>
      </c>
      <c r="Y169">
        <v>1</v>
      </c>
    </row>
    <row r="170" spans="1:25">
      <c r="A170">
        <v>923993355</v>
      </c>
      <c r="B170">
        <v>1642022</v>
      </c>
      <c r="C170">
        <v>164</v>
      </c>
      <c r="D170">
        <v>2022</v>
      </c>
      <c r="E170" t="s">
        <v>243</v>
      </c>
      <c r="F170">
        <v>6761.4711616571904</v>
      </c>
      <c r="G170">
        <v>5716.169780666125</v>
      </c>
      <c r="H170">
        <v>1841.132412672624</v>
      </c>
      <c r="I170">
        <v>317.98669535430759</v>
      </c>
      <c r="J170">
        <v>0</v>
      </c>
      <c r="K170">
        <v>0</v>
      </c>
      <c r="L170">
        <v>0</v>
      </c>
      <c r="M170">
        <v>0</v>
      </c>
      <c r="N170">
        <v>10954.495225004999</v>
      </c>
      <c r="O170">
        <v>2358.35</v>
      </c>
      <c r="P170">
        <v>210</v>
      </c>
      <c r="Q170">
        <v>52307.9</v>
      </c>
      <c r="R170">
        <v>2277</v>
      </c>
      <c r="S170">
        <v>692.3257328990228</v>
      </c>
      <c r="T170">
        <v>18703.91945790402</v>
      </c>
      <c r="U170">
        <v>28626.27</v>
      </c>
      <c r="V170">
        <v>2234.12</v>
      </c>
      <c r="W170">
        <v>7225.36</v>
      </c>
      <c r="X170">
        <v>2142.3200000000002</v>
      </c>
      <c r="Y170">
        <v>1</v>
      </c>
    </row>
    <row r="171" spans="1:25">
      <c r="A171">
        <v>923993355</v>
      </c>
      <c r="B171">
        <v>1642023</v>
      </c>
      <c r="C171">
        <v>164</v>
      </c>
      <c r="D171">
        <v>2023</v>
      </c>
      <c r="E171" t="s">
        <v>243</v>
      </c>
      <c r="F171">
        <v>8127</v>
      </c>
      <c r="G171">
        <v>5950</v>
      </c>
      <c r="H171">
        <v>1133</v>
      </c>
      <c r="I171">
        <v>317.98669535430759</v>
      </c>
      <c r="J171">
        <v>0</v>
      </c>
      <c r="K171">
        <v>0</v>
      </c>
      <c r="L171">
        <v>0</v>
      </c>
      <c r="M171">
        <v>0</v>
      </c>
      <c r="N171">
        <v>13261.98669535431</v>
      </c>
      <c r="O171">
        <v>2146.25</v>
      </c>
      <c r="P171">
        <v>210</v>
      </c>
      <c r="Q171">
        <v>52496.77</v>
      </c>
      <c r="R171">
        <v>2785</v>
      </c>
      <c r="S171">
        <v>571</v>
      </c>
      <c r="T171">
        <v>21396.143167354308</v>
      </c>
      <c r="U171">
        <v>28626.27</v>
      </c>
      <c r="V171">
        <v>1230.8399999999999</v>
      </c>
      <c r="W171">
        <v>7225.36</v>
      </c>
      <c r="X171">
        <v>2142.3200000000002</v>
      </c>
      <c r="Y171">
        <v>1</v>
      </c>
    </row>
    <row r="172" spans="1:25">
      <c r="A172">
        <v>930187240</v>
      </c>
      <c r="B172">
        <v>1672019</v>
      </c>
      <c r="C172">
        <v>167</v>
      </c>
      <c r="D172">
        <v>2019</v>
      </c>
      <c r="E172" t="s">
        <v>140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</row>
    <row r="173" spans="1:25">
      <c r="A173">
        <v>930187240</v>
      </c>
      <c r="B173">
        <v>1672020</v>
      </c>
      <c r="C173">
        <v>167</v>
      </c>
      <c r="D173">
        <v>2020</v>
      </c>
      <c r="E173" t="s">
        <v>140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32.9</v>
      </c>
      <c r="X173">
        <v>0</v>
      </c>
      <c r="Y173">
        <v>0</v>
      </c>
    </row>
    <row r="174" spans="1:25">
      <c r="A174">
        <v>930187240</v>
      </c>
      <c r="B174">
        <v>1672021</v>
      </c>
      <c r="C174">
        <v>167</v>
      </c>
      <c r="D174">
        <v>2021</v>
      </c>
      <c r="E174" t="s">
        <v>140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32.9</v>
      </c>
      <c r="X174">
        <v>0</v>
      </c>
      <c r="Y174">
        <v>0</v>
      </c>
    </row>
    <row r="175" spans="1:25">
      <c r="A175">
        <v>930187240</v>
      </c>
      <c r="B175">
        <v>1672022</v>
      </c>
      <c r="C175">
        <v>167</v>
      </c>
      <c r="D175">
        <v>2022</v>
      </c>
      <c r="E175" t="s">
        <v>140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</row>
    <row r="176" spans="1:25">
      <c r="A176">
        <v>930187240</v>
      </c>
      <c r="B176">
        <v>1672023</v>
      </c>
      <c r="C176">
        <v>167</v>
      </c>
      <c r="D176">
        <v>2023</v>
      </c>
      <c r="E176" t="s">
        <v>140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</row>
    <row r="177" spans="1:25">
      <c r="A177">
        <v>925067911</v>
      </c>
      <c r="B177">
        <v>1682019</v>
      </c>
      <c r="C177">
        <v>168</v>
      </c>
      <c r="D177">
        <v>2019</v>
      </c>
      <c r="E177" t="s">
        <v>249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</row>
    <row r="178" spans="1:25">
      <c r="A178">
        <v>925067911</v>
      </c>
      <c r="B178">
        <v>1682020</v>
      </c>
      <c r="C178">
        <v>168</v>
      </c>
      <c r="D178">
        <v>2020</v>
      </c>
      <c r="E178" t="s">
        <v>249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>
      <c r="A179">
        <v>925067911</v>
      </c>
      <c r="B179">
        <v>1682021</v>
      </c>
      <c r="C179">
        <v>168</v>
      </c>
      <c r="D179">
        <v>2021</v>
      </c>
      <c r="E179" t="s">
        <v>249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</row>
    <row r="180" spans="1:25">
      <c r="A180">
        <v>925067911</v>
      </c>
      <c r="B180">
        <v>1682022</v>
      </c>
      <c r="C180">
        <v>168</v>
      </c>
      <c r="D180">
        <v>2022</v>
      </c>
      <c r="E180" t="s">
        <v>249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>
      <c r="A181">
        <v>925067911</v>
      </c>
      <c r="B181">
        <v>1682023</v>
      </c>
      <c r="C181">
        <v>168</v>
      </c>
      <c r="D181">
        <v>2023</v>
      </c>
      <c r="E181" t="s">
        <v>249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</row>
    <row r="182" spans="1:25">
      <c r="A182">
        <v>919884452</v>
      </c>
      <c r="B182">
        <v>1732019</v>
      </c>
      <c r="C182">
        <v>173</v>
      </c>
      <c r="D182">
        <v>2019</v>
      </c>
      <c r="E182" t="s">
        <v>75</v>
      </c>
      <c r="F182">
        <v>622.03660714285718</v>
      </c>
      <c r="G182">
        <v>4805.2044642857136</v>
      </c>
      <c r="H182">
        <v>4747.4196428571431</v>
      </c>
      <c r="I182">
        <v>82.222768420973722</v>
      </c>
      <c r="J182">
        <v>0</v>
      </c>
      <c r="K182">
        <v>0</v>
      </c>
      <c r="L182">
        <v>0</v>
      </c>
      <c r="M182">
        <v>0</v>
      </c>
      <c r="N182">
        <v>762.04419699240214</v>
      </c>
      <c r="O182">
        <v>0</v>
      </c>
      <c r="P182">
        <v>0</v>
      </c>
      <c r="Q182">
        <v>8776.9</v>
      </c>
      <c r="R182">
        <v>426</v>
      </c>
      <c r="S182">
        <v>116.9675090252708</v>
      </c>
      <c r="T182">
        <v>2038.7605460176731</v>
      </c>
      <c r="U182">
        <v>5828.94</v>
      </c>
      <c r="V182">
        <v>0</v>
      </c>
      <c r="W182">
        <v>1515.16</v>
      </c>
      <c r="X182">
        <v>0</v>
      </c>
      <c r="Y182">
        <v>1</v>
      </c>
    </row>
    <row r="183" spans="1:25">
      <c r="A183">
        <v>919884452</v>
      </c>
      <c r="B183">
        <v>1732020</v>
      </c>
      <c r="C183">
        <v>173</v>
      </c>
      <c r="D183">
        <v>2020</v>
      </c>
      <c r="E183" t="s">
        <v>75</v>
      </c>
      <c r="F183">
        <v>313.11555169417898</v>
      </c>
      <c r="G183">
        <v>6562.1963509991319</v>
      </c>
      <c r="H183">
        <v>6508.1728931364041</v>
      </c>
      <c r="I183">
        <v>82.222768420973722</v>
      </c>
      <c r="J183">
        <v>0</v>
      </c>
      <c r="K183">
        <v>0</v>
      </c>
      <c r="L183">
        <v>0</v>
      </c>
      <c r="M183">
        <v>0</v>
      </c>
      <c r="N183">
        <v>449.36177797788048</v>
      </c>
      <c r="O183">
        <v>0</v>
      </c>
      <c r="P183">
        <v>0</v>
      </c>
      <c r="Q183">
        <v>85723.75</v>
      </c>
      <c r="R183">
        <v>774</v>
      </c>
      <c r="S183">
        <v>487.44385026737962</v>
      </c>
      <c r="T183">
        <v>8877.3111282452592</v>
      </c>
      <c r="U183">
        <v>6296.35</v>
      </c>
      <c r="V183">
        <v>0</v>
      </c>
      <c r="W183">
        <v>3780.14</v>
      </c>
      <c r="X183">
        <v>96.68</v>
      </c>
      <c r="Y183">
        <v>1</v>
      </c>
    </row>
    <row r="184" spans="1:25">
      <c r="A184">
        <v>919884452</v>
      </c>
      <c r="B184">
        <v>1732021</v>
      </c>
      <c r="C184">
        <v>173</v>
      </c>
      <c r="D184">
        <v>2021</v>
      </c>
      <c r="E184" t="s">
        <v>75</v>
      </c>
      <c r="F184">
        <v>312.99161073825502</v>
      </c>
      <c r="G184">
        <v>90.490771812080538</v>
      </c>
      <c r="H184">
        <v>25.550335570469802</v>
      </c>
      <c r="I184">
        <v>82.222768420973722</v>
      </c>
      <c r="J184">
        <v>0</v>
      </c>
      <c r="K184">
        <v>0</v>
      </c>
      <c r="L184">
        <v>0</v>
      </c>
      <c r="M184">
        <v>0</v>
      </c>
      <c r="N184">
        <v>460.15481540083942</v>
      </c>
      <c r="O184">
        <v>0</v>
      </c>
      <c r="P184">
        <v>0</v>
      </c>
      <c r="Q184">
        <v>86359.039999999994</v>
      </c>
      <c r="R184">
        <v>1943</v>
      </c>
      <c r="S184">
        <v>66.976744186046517</v>
      </c>
      <c r="T184">
        <v>9689.7473035868843</v>
      </c>
      <c r="U184">
        <v>6296.35</v>
      </c>
      <c r="V184">
        <v>0</v>
      </c>
      <c r="W184">
        <v>3780.14</v>
      </c>
      <c r="X184">
        <v>96.68</v>
      </c>
      <c r="Y184">
        <v>1</v>
      </c>
    </row>
    <row r="185" spans="1:25">
      <c r="A185">
        <v>919884452</v>
      </c>
      <c r="B185">
        <v>1732022</v>
      </c>
      <c r="C185">
        <v>173</v>
      </c>
      <c r="D185">
        <v>2022</v>
      </c>
      <c r="E185" t="s">
        <v>75</v>
      </c>
      <c r="F185">
        <v>404.10073111291638</v>
      </c>
      <c r="G185">
        <v>53.605199025182777</v>
      </c>
      <c r="H185">
        <v>0</v>
      </c>
      <c r="I185">
        <v>82.222768420973722</v>
      </c>
      <c r="J185">
        <v>0</v>
      </c>
      <c r="K185">
        <v>0</v>
      </c>
      <c r="L185">
        <v>0</v>
      </c>
      <c r="M185">
        <v>0</v>
      </c>
      <c r="N185">
        <v>539.92869855907293</v>
      </c>
      <c r="O185">
        <v>0</v>
      </c>
      <c r="P185">
        <v>0</v>
      </c>
      <c r="Q185">
        <v>84398.63</v>
      </c>
      <c r="R185">
        <v>1941</v>
      </c>
      <c r="S185">
        <v>0</v>
      </c>
      <c r="T185">
        <v>9536.6541665590721</v>
      </c>
      <c r="U185">
        <v>6296.35</v>
      </c>
      <c r="V185">
        <v>0</v>
      </c>
      <c r="W185">
        <v>3780.14</v>
      </c>
      <c r="X185">
        <v>96.68</v>
      </c>
      <c r="Y185">
        <v>1</v>
      </c>
    </row>
    <row r="186" spans="1:25">
      <c r="A186">
        <v>919884452</v>
      </c>
      <c r="B186">
        <v>1732023</v>
      </c>
      <c r="C186">
        <v>173</v>
      </c>
      <c r="D186">
        <v>2023</v>
      </c>
      <c r="E186" t="s">
        <v>75</v>
      </c>
      <c r="F186">
        <v>395</v>
      </c>
      <c r="G186">
        <v>40</v>
      </c>
      <c r="H186">
        <v>0</v>
      </c>
      <c r="I186">
        <v>82.222768420973722</v>
      </c>
      <c r="J186">
        <v>0</v>
      </c>
      <c r="K186">
        <v>0</v>
      </c>
      <c r="L186">
        <v>0</v>
      </c>
      <c r="M186">
        <v>0</v>
      </c>
      <c r="N186">
        <v>517.22276842097369</v>
      </c>
      <c r="O186">
        <v>0</v>
      </c>
      <c r="P186">
        <v>0</v>
      </c>
      <c r="Q186">
        <v>82437.210000000006</v>
      </c>
      <c r="R186">
        <v>1942</v>
      </c>
      <c r="S186">
        <v>0</v>
      </c>
      <c r="T186">
        <v>9350.9735244209733</v>
      </c>
      <c r="U186">
        <v>6296.35</v>
      </c>
      <c r="V186">
        <v>0</v>
      </c>
      <c r="W186">
        <v>3780.14</v>
      </c>
      <c r="X186">
        <v>96.68</v>
      </c>
      <c r="Y186">
        <v>1</v>
      </c>
    </row>
    <row r="187" spans="1:25">
      <c r="A187">
        <v>920295975</v>
      </c>
      <c r="B187">
        <v>1942019</v>
      </c>
      <c r="C187">
        <v>194</v>
      </c>
      <c r="D187">
        <v>2019</v>
      </c>
      <c r="E187" t="s">
        <v>141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</row>
    <row r="188" spans="1:25">
      <c r="A188">
        <v>920295975</v>
      </c>
      <c r="B188">
        <v>1942020</v>
      </c>
      <c r="C188">
        <v>194</v>
      </c>
      <c r="D188">
        <v>2020</v>
      </c>
      <c r="E188" t="s">
        <v>141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98.71</v>
      </c>
      <c r="X188">
        <v>0</v>
      </c>
      <c r="Y188">
        <v>0</v>
      </c>
    </row>
    <row r="189" spans="1:25">
      <c r="A189">
        <v>920295975</v>
      </c>
      <c r="B189">
        <v>1942021</v>
      </c>
      <c r="C189">
        <v>194</v>
      </c>
      <c r="D189">
        <v>2021</v>
      </c>
      <c r="E189" t="s">
        <v>141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131.61000000000001</v>
      </c>
      <c r="X189">
        <v>0</v>
      </c>
      <c r="Y189">
        <v>0</v>
      </c>
    </row>
    <row r="190" spans="1:25">
      <c r="A190">
        <v>920295975</v>
      </c>
      <c r="B190">
        <v>1942022</v>
      </c>
      <c r="C190">
        <v>194</v>
      </c>
      <c r="D190">
        <v>2022</v>
      </c>
      <c r="E190" t="s">
        <v>141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131.61000000000001</v>
      </c>
      <c r="X190">
        <v>0</v>
      </c>
      <c r="Y190">
        <v>0</v>
      </c>
    </row>
    <row r="191" spans="1:25">
      <c r="A191">
        <v>920295975</v>
      </c>
      <c r="B191">
        <v>1942023</v>
      </c>
      <c r="C191">
        <v>194</v>
      </c>
      <c r="D191">
        <v>2023</v>
      </c>
      <c r="E191" t="s">
        <v>141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131.61000000000001</v>
      </c>
      <c r="X191">
        <v>0</v>
      </c>
      <c r="Y191">
        <v>0</v>
      </c>
    </row>
    <row r="192" spans="1:25">
      <c r="A192">
        <v>924619260</v>
      </c>
      <c r="B192">
        <v>1972019</v>
      </c>
      <c r="C192">
        <v>197</v>
      </c>
      <c r="D192">
        <v>2019</v>
      </c>
      <c r="E192" t="s">
        <v>76</v>
      </c>
      <c r="F192">
        <v>6301.9446428571437</v>
      </c>
      <c r="G192">
        <v>11359.81607142857</v>
      </c>
      <c r="H192">
        <v>6776.6866071428576</v>
      </c>
      <c r="I192">
        <v>872.7599189105897</v>
      </c>
      <c r="J192">
        <v>-708.32636580477765</v>
      </c>
      <c r="K192">
        <v>538.04748322147657</v>
      </c>
      <c r="L192">
        <v>967.61250000000007</v>
      </c>
      <c r="M192">
        <v>0</v>
      </c>
      <c r="N192">
        <v>10619.942643470151</v>
      </c>
      <c r="O192">
        <v>4496.5200000000004</v>
      </c>
      <c r="P192">
        <v>95</v>
      </c>
      <c r="Q192">
        <v>201926.27</v>
      </c>
      <c r="R192">
        <v>3534</v>
      </c>
      <c r="S192">
        <v>0</v>
      </c>
      <c r="T192">
        <v>31505.887887470151</v>
      </c>
      <c r="U192">
        <v>14332.1</v>
      </c>
      <c r="V192">
        <v>0</v>
      </c>
      <c r="W192">
        <v>12264.06</v>
      </c>
      <c r="X192">
        <v>922.71</v>
      </c>
      <c r="Y192">
        <v>1</v>
      </c>
    </row>
    <row r="193" spans="1:25">
      <c r="A193">
        <v>924619260</v>
      </c>
      <c r="B193">
        <v>1972020</v>
      </c>
      <c r="C193">
        <v>197</v>
      </c>
      <c r="D193">
        <v>2020</v>
      </c>
      <c r="E193" t="s">
        <v>76</v>
      </c>
      <c r="F193">
        <v>7532.4135534317993</v>
      </c>
      <c r="G193">
        <v>11599.608166811469</v>
      </c>
      <c r="H193">
        <v>8670.2137271937463</v>
      </c>
      <c r="I193">
        <v>872.7599189105897</v>
      </c>
      <c r="J193">
        <v>-708.32636580477765</v>
      </c>
      <c r="K193">
        <v>538.04748322147657</v>
      </c>
      <c r="L193">
        <v>568.90008688097316</v>
      </c>
      <c r="M193">
        <v>0</v>
      </c>
      <c r="N193">
        <v>10595.38894249584</v>
      </c>
      <c r="O193">
        <v>4601.5600000000004</v>
      </c>
      <c r="P193">
        <v>96</v>
      </c>
      <c r="Q193">
        <v>274103.90000000002</v>
      </c>
      <c r="R193">
        <v>4228</v>
      </c>
      <c r="S193">
        <v>105.1122994652406</v>
      </c>
      <c r="T193">
        <v>38324.277697961079</v>
      </c>
      <c r="U193">
        <v>15004.21</v>
      </c>
      <c r="V193">
        <v>0</v>
      </c>
      <c r="W193">
        <v>14520.18</v>
      </c>
      <c r="X193">
        <v>1182.78</v>
      </c>
      <c r="Y193">
        <v>1</v>
      </c>
    </row>
    <row r="194" spans="1:25">
      <c r="A194">
        <v>924619260</v>
      </c>
      <c r="B194">
        <v>1972021</v>
      </c>
      <c r="C194">
        <v>197</v>
      </c>
      <c r="D194">
        <v>2021</v>
      </c>
      <c r="E194" t="s">
        <v>76</v>
      </c>
      <c r="F194">
        <v>9967.8246644295305</v>
      </c>
      <c r="G194">
        <v>10478.831375838919</v>
      </c>
      <c r="H194">
        <v>5719.0167785234898</v>
      </c>
      <c r="I194">
        <v>872.7599189105897</v>
      </c>
      <c r="J194">
        <v>-708.32636580477765</v>
      </c>
      <c r="K194">
        <v>538.04748322147657</v>
      </c>
      <c r="L194">
        <v>75.586409395973149</v>
      </c>
      <c r="M194">
        <v>0</v>
      </c>
      <c r="N194">
        <v>15354.53388867628</v>
      </c>
      <c r="O194">
        <v>28276.97</v>
      </c>
      <c r="P194">
        <v>438</v>
      </c>
      <c r="Q194">
        <v>346605.74</v>
      </c>
      <c r="R194">
        <v>5989</v>
      </c>
      <c r="S194">
        <v>246.69767441860469</v>
      </c>
      <c r="T194">
        <v>53368.426119094882</v>
      </c>
      <c r="U194">
        <v>17798.64</v>
      </c>
      <c r="V194">
        <v>458.65</v>
      </c>
      <c r="W194">
        <v>18810.07</v>
      </c>
      <c r="X194">
        <v>1564.35</v>
      </c>
      <c r="Y194">
        <v>1</v>
      </c>
    </row>
    <row r="195" spans="1:25">
      <c r="A195">
        <v>924619260</v>
      </c>
      <c r="B195">
        <v>1972022</v>
      </c>
      <c r="C195">
        <v>197</v>
      </c>
      <c r="D195">
        <v>2022</v>
      </c>
      <c r="E195" t="s">
        <v>76</v>
      </c>
      <c r="F195">
        <v>8896.4012997562968</v>
      </c>
      <c r="G195">
        <v>10189.11129163282</v>
      </c>
      <c r="H195">
        <v>6240.8822095857031</v>
      </c>
      <c r="I195">
        <v>872.7599189105897</v>
      </c>
      <c r="J195">
        <v>-708.32636580477765</v>
      </c>
      <c r="K195">
        <v>538.04748322147657</v>
      </c>
      <c r="L195">
        <v>753.56539398862719</v>
      </c>
      <c r="M195">
        <v>0</v>
      </c>
      <c r="N195">
        <v>12793.546024142081</v>
      </c>
      <c r="O195">
        <v>50096</v>
      </c>
      <c r="P195">
        <v>692</v>
      </c>
      <c r="Q195">
        <v>413469.76</v>
      </c>
      <c r="R195">
        <v>7174</v>
      </c>
      <c r="S195">
        <v>947.72638436482077</v>
      </c>
      <c r="T195">
        <v>60361.369944506892</v>
      </c>
      <c r="U195">
        <v>17722.54</v>
      </c>
      <c r="V195">
        <v>458.65</v>
      </c>
      <c r="W195">
        <v>18782.02</v>
      </c>
      <c r="X195">
        <v>1851.26</v>
      </c>
      <c r="Y195">
        <v>1</v>
      </c>
    </row>
    <row r="196" spans="1:25">
      <c r="A196">
        <v>924619260</v>
      </c>
      <c r="B196">
        <v>1972023</v>
      </c>
      <c r="C196">
        <v>197</v>
      </c>
      <c r="D196">
        <v>2023</v>
      </c>
      <c r="E196" t="s">
        <v>76</v>
      </c>
      <c r="F196">
        <v>6691</v>
      </c>
      <c r="G196">
        <v>8515</v>
      </c>
      <c r="H196">
        <v>4792</v>
      </c>
      <c r="I196">
        <v>872.7599189105897</v>
      </c>
      <c r="J196">
        <v>-708.32636580477765</v>
      </c>
      <c r="K196">
        <v>538.04748322147657</v>
      </c>
      <c r="L196">
        <v>679</v>
      </c>
      <c r="M196">
        <v>0</v>
      </c>
      <c r="N196">
        <v>10437.48103632729</v>
      </c>
      <c r="O196">
        <v>49294.06</v>
      </c>
      <c r="P196">
        <v>823</v>
      </c>
      <c r="Q196">
        <v>473114.3</v>
      </c>
      <c r="R196">
        <v>8670</v>
      </c>
      <c r="S196">
        <v>1749</v>
      </c>
      <c r="T196">
        <v>65352.819932327293</v>
      </c>
      <c r="U196">
        <v>17722.54</v>
      </c>
      <c r="V196">
        <v>458.65</v>
      </c>
      <c r="W196">
        <v>20164.8</v>
      </c>
      <c r="X196">
        <v>1949.22</v>
      </c>
      <c r="Y196">
        <v>1</v>
      </c>
    </row>
    <row r="197" spans="1:25">
      <c r="A197">
        <v>925315958</v>
      </c>
      <c r="B197">
        <v>2042019</v>
      </c>
      <c r="C197">
        <v>204</v>
      </c>
      <c r="D197">
        <v>2019</v>
      </c>
      <c r="E197" t="s">
        <v>250</v>
      </c>
      <c r="F197">
        <v>456.61339285714291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456.61339285714291</v>
      </c>
      <c r="O197">
        <v>0</v>
      </c>
      <c r="P197">
        <v>0</v>
      </c>
      <c r="Q197">
        <v>5292.4</v>
      </c>
      <c r="R197">
        <v>196</v>
      </c>
      <c r="S197">
        <v>0</v>
      </c>
      <c r="T197">
        <v>1095.058032857143</v>
      </c>
      <c r="U197">
        <v>0</v>
      </c>
      <c r="V197">
        <v>0</v>
      </c>
      <c r="W197">
        <v>230.32</v>
      </c>
      <c r="X197">
        <v>0</v>
      </c>
      <c r="Y197">
        <v>0</v>
      </c>
    </row>
    <row r="198" spans="1:25">
      <c r="A198">
        <v>925315958</v>
      </c>
      <c r="B198">
        <v>2042020</v>
      </c>
      <c r="C198">
        <v>204</v>
      </c>
      <c r="D198">
        <v>2020</v>
      </c>
      <c r="E198" t="s">
        <v>250</v>
      </c>
      <c r="F198">
        <v>240.34926151172891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240.34926151172891</v>
      </c>
      <c r="O198">
        <v>0</v>
      </c>
      <c r="P198">
        <v>0</v>
      </c>
      <c r="Q198">
        <v>0</v>
      </c>
      <c r="R198">
        <v>98</v>
      </c>
      <c r="S198">
        <v>0</v>
      </c>
      <c r="T198">
        <v>338.34926151172903</v>
      </c>
      <c r="U198">
        <v>0</v>
      </c>
      <c r="V198">
        <v>0</v>
      </c>
      <c r="W198">
        <v>0</v>
      </c>
      <c r="X198">
        <v>0</v>
      </c>
      <c r="Y198">
        <v>0</v>
      </c>
    </row>
    <row r="199" spans="1:25">
      <c r="A199">
        <v>925315958</v>
      </c>
      <c r="B199">
        <v>2042021</v>
      </c>
      <c r="C199">
        <v>204</v>
      </c>
      <c r="D199">
        <v>2021</v>
      </c>
      <c r="E199" t="s">
        <v>250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</row>
    <row r="200" spans="1:25">
      <c r="A200">
        <v>925315958</v>
      </c>
      <c r="B200">
        <v>2042022</v>
      </c>
      <c r="C200">
        <v>204</v>
      </c>
      <c r="D200">
        <v>2022</v>
      </c>
      <c r="E200" t="s">
        <v>250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1:25">
      <c r="A201">
        <v>925315958</v>
      </c>
      <c r="B201">
        <v>2042023</v>
      </c>
      <c r="C201">
        <v>204</v>
      </c>
      <c r="D201">
        <v>2023</v>
      </c>
      <c r="E201" t="s">
        <v>250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</row>
    <row r="202" spans="1:25">
      <c r="A202">
        <v>925354813</v>
      </c>
      <c r="B202">
        <v>2132019</v>
      </c>
      <c r="C202">
        <v>213</v>
      </c>
      <c r="D202">
        <v>2019</v>
      </c>
      <c r="E202" t="s">
        <v>142</v>
      </c>
      <c r="F202">
        <v>232.27232142857139</v>
      </c>
      <c r="G202">
        <v>273.06160714285721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505.3339285714286</v>
      </c>
      <c r="O202">
        <v>6255.9400000000014</v>
      </c>
      <c r="P202">
        <v>221</v>
      </c>
      <c r="Q202">
        <v>1174.6300000000001</v>
      </c>
      <c r="R202">
        <v>39</v>
      </c>
      <c r="S202">
        <v>0</v>
      </c>
      <c r="T202">
        <v>1386.5295805714291</v>
      </c>
      <c r="U202">
        <v>0</v>
      </c>
      <c r="V202">
        <v>0</v>
      </c>
      <c r="W202">
        <v>460.65</v>
      </c>
      <c r="X202">
        <v>0</v>
      </c>
      <c r="Y202">
        <v>0</v>
      </c>
    </row>
    <row r="203" spans="1:25">
      <c r="A203">
        <v>925354813</v>
      </c>
      <c r="B203">
        <v>2132020</v>
      </c>
      <c r="C203">
        <v>213</v>
      </c>
      <c r="D203">
        <v>2020</v>
      </c>
      <c r="E203" t="s">
        <v>142</v>
      </c>
      <c r="F203">
        <v>145.5325803649001</v>
      </c>
      <c r="G203">
        <v>252.47697654213729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398.00955690703739</v>
      </c>
      <c r="O203">
        <v>1289.77</v>
      </c>
      <c r="P203">
        <v>47</v>
      </c>
      <c r="Q203">
        <v>10348.459999999999</v>
      </c>
      <c r="R203">
        <v>333</v>
      </c>
      <c r="S203">
        <v>0</v>
      </c>
      <c r="T203">
        <v>1750.965584907038</v>
      </c>
      <c r="U203">
        <v>0</v>
      </c>
      <c r="V203">
        <v>0</v>
      </c>
      <c r="W203">
        <v>460.65</v>
      </c>
      <c r="X203">
        <v>0</v>
      </c>
      <c r="Y203">
        <v>0</v>
      </c>
    </row>
    <row r="204" spans="1:25">
      <c r="A204">
        <v>925354813</v>
      </c>
      <c r="B204">
        <v>2132021</v>
      </c>
      <c r="C204">
        <v>213</v>
      </c>
      <c r="D204">
        <v>2021</v>
      </c>
      <c r="E204" t="s">
        <v>142</v>
      </c>
      <c r="F204">
        <v>156.49580536912751</v>
      </c>
      <c r="G204">
        <v>239.53439597315429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396.03020134228188</v>
      </c>
      <c r="O204">
        <v>1242.3</v>
      </c>
      <c r="P204">
        <v>47</v>
      </c>
      <c r="Q204">
        <v>10053.540000000001</v>
      </c>
      <c r="R204">
        <v>292</v>
      </c>
      <c r="S204">
        <v>0</v>
      </c>
      <c r="T204">
        <v>1679.362425342282</v>
      </c>
      <c r="U204">
        <v>0</v>
      </c>
      <c r="V204">
        <v>0</v>
      </c>
      <c r="W204">
        <v>460.65</v>
      </c>
      <c r="X204">
        <v>0</v>
      </c>
      <c r="Y204">
        <v>0</v>
      </c>
    </row>
    <row r="205" spans="1:25">
      <c r="A205">
        <v>925354813</v>
      </c>
      <c r="B205">
        <v>2132022</v>
      </c>
      <c r="C205">
        <v>213</v>
      </c>
      <c r="D205">
        <v>2022</v>
      </c>
      <c r="E205" t="s">
        <v>142</v>
      </c>
      <c r="F205">
        <v>158.7538586515029</v>
      </c>
      <c r="G205">
        <v>223.69861900893591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382.45247766043872</v>
      </c>
      <c r="O205">
        <v>1199.8800000000001</v>
      </c>
      <c r="P205">
        <v>42</v>
      </c>
      <c r="Q205">
        <v>9758.6200000000008</v>
      </c>
      <c r="R205">
        <v>292</v>
      </c>
      <c r="S205">
        <v>0</v>
      </c>
      <c r="T205">
        <v>1632.5830776604389</v>
      </c>
      <c r="U205">
        <v>0</v>
      </c>
      <c r="V205">
        <v>0</v>
      </c>
      <c r="W205">
        <v>460.65</v>
      </c>
      <c r="X205">
        <v>0</v>
      </c>
      <c r="Y205">
        <v>0</v>
      </c>
    </row>
    <row r="206" spans="1:25">
      <c r="A206">
        <v>925354813</v>
      </c>
      <c r="B206">
        <v>2132023</v>
      </c>
      <c r="C206">
        <v>213</v>
      </c>
      <c r="D206">
        <v>2023</v>
      </c>
      <c r="E206" t="s">
        <v>142</v>
      </c>
      <c r="F206">
        <v>150</v>
      </c>
      <c r="G206">
        <v>204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354</v>
      </c>
      <c r="O206">
        <v>1169.58</v>
      </c>
      <c r="P206">
        <v>30</v>
      </c>
      <c r="Q206">
        <v>9544.5</v>
      </c>
      <c r="R206">
        <v>212</v>
      </c>
      <c r="S206">
        <v>0</v>
      </c>
      <c r="T206">
        <v>1491.6970879999999</v>
      </c>
      <c r="U206">
        <v>0</v>
      </c>
      <c r="V206">
        <v>0</v>
      </c>
      <c r="W206">
        <v>460.65</v>
      </c>
      <c r="X206">
        <v>0</v>
      </c>
      <c r="Y206">
        <v>0</v>
      </c>
    </row>
    <row r="207" spans="1:25">
      <c r="A207">
        <v>997712099</v>
      </c>
      <c r="B207">
        <v>2142019</v>
      </c>
      <c r="C207">
        <v>214</v>
      </c>
      <c r="D207">
        <v>2019</v>
      </c>
      <c r="E207" t="s">
        <v>143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</row>
    <row r="208" spans="1:25">
      <c r="A208">
        <v>997712099</v>
      </c>
      <c r="B208">
        <v>2142020</v>
      </c>
      <c r="C208">
        <v>214</v>
      </c>
      <c r="D208">
        <v>2020</v>
      </c>
      <c r="E208" t="s">
        <v>143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131.61000000000001</v>
      </c>
      <c r="X208">
        <v>0</v>
      </c>
      <c r="Y208">
        <v>0</v>
      </c>
    </row>
    <row r="209" spans="1:25">
      <c r="A209">
        <v>997712099</v>
      </c>
      <c r="B209">
        <v>2142021</v>
      </c>
      <c r="C209">
        <v>214</v>
      </c>
      <c r="D209">
        <v>2021</v>
      </c>
      <c r="E209" t="s">
        <v>143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131.61000000000001</v>
      </c>
      <c r="X209">
        <v>0</v>
      </c>
      <c r="Y209">
        <v>0</v>
      </c>
    </row>
    <row r="210" spans="1:25">
      <c r="A210">
        <v>997712099</v>
      </c>
      <c r="B210">
        <v>2142022</v>
      </c>
      <c r="C210">
        <v>214</v>
      </c>
      <c r="D210">
        <v>2022</v>
      </c>
      <c r="E210" t="s">
        <v>143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131.61000000000001</v>
      </c>
      <c r="X210">
        <v>0</v>
      </c>
      <c r="Y210">
        <v>0</v>
      </c>
    </row>
    <row r="211" spans="1:25">
      <c r="A211">
        <v>997712099</v>
      </c>
      <c r="B211">
        <v>2142023</v>
      </c>
      <c r="C211">
        <v>214</v>
      </c>
      <c r="D211">
        <v>2023</v>
      </c>
      <c r="E211" t="s">
        <v>143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131.61000000000001</v>
      </c>
      <c r="X211">
        <v>0</v>
      </c>
      <c r="Y211">
        <v>0</v>
      </c>
    </row>
    <row r="212" spans="1:25">
      <c r="A212">
        <v>978631029</v>
      </c>
      <c r="B212">
        <v>2152019</v>
      </c>
      <c r="C212">
        <v>215</v>
      </c>
      <c r="D212">
        <v>2019</v>
      </c>
      <c r="E212" t="s">
        <v>77</v>
      </c>
      <c r="F212">
        <v>42233.90625</v>
      </c>
      <c r="G212">
        <v>40023.353571428583</v>
      </c>
      <c r="H212">
        <v>26188.987499999999</v>
      </c>
      <c r="I212">
        <v>3806.8178391897191</v>
      </c>
      <c r="J212">
        <v>-421.51018088601347</v>
      </c>
      <c r="K212">
        <v>0</v>
      </c>
      <c r="L212">
        <v>0</v>
      </c>
      <c r="M212">
        <v>2371.4437499999999</v>
      </c>
      <c r="N212">
        <v>57082.13622973227</v>
      </c>
      <c r="O212">
        <v>15927.7</v>
      </c>
      <c r="P212">
        <v>759</v>
      </c>
      <c r="Q212">
        <v>1168650.8</v>
      </c>
      <c r="R212">
        <v>44716</v>
      </c>
      <c r="S212">
        <v>6096.3465703971106</v>
      </c>
      <c r="T212">
        <v>207684.24540012941</v>
      </c>
      <c r="U212">
        <v>140482.91</v>
      </c>
      <c r="V212">
        <v>7811.44</v>
      </c>
      <c r="W212">
        <v>133141.93</v>
      </c>
      <c r="X212">
        <v>31236.77</v>
      </c>
      <c r="Y212">
        <v>1</v>
      </c>
    </row>
    <row r="213" spans="1:25">
      <c r="A213">
        <v>978631029</v>
      </c>
      <c r="B213">
        <v>2152020</v>
      </c>
      <c r="C213">
        <v>215</v>
      </c>
      <c r="D213">
        <v>2020</v>
      </c>
      <c r="E213" t="s">
        <v>77</v>
      </c>
      <c r="F213">
        <v>44766.703735881849</v>
      </c>
      <c r="G213">
        <v>36353.377063423111</v>
      </c>
      <c r="H213">
        <v>23339.236316246741</v>
      </c>
      <c r="I213">
        <v>3806.8178391897191</v>
      </c>
      <c r="J213">
        <v>-421.51018088601347</v>
      </c>
      <c r="K213">
        <v>0</v>
      </c>
      <c r="L213">
        <v>0</v>
      </c>
      <c r="M213">
        <v>2874.2684622067768</v>
      </c>
      <c r="N213">
        <v>58291.883679155151</v>
      </c>
      <c r="O213">
        <v>15483.3</v>
      </c>
      <c r="P213">
        <v>440</v>
      </c>
      <c r="Q213">
        <v>1401494.18</v>
      </c>
      <c r="R213">
        <v>41436</v>
      </c>
      <c r="S213">
        <v>18891.336898395719</v>
      </c>
      <c r="T213">
        <v>237518.53790555091</v>
      </c>
      <c r="U213">
        <v>139301.35</v>
      </c>
      <c r="V213">
        <v>9783.0300000000007</v>
      </c>
      <c r="W213">
        <v>139019.47</v>
      </c>
      <c r="X213">
        <v>37250.120000000003</v>
      </c>
      <c r="Y213">
        <v>1</v>
      </c>
    </row>
    <row r="214" spans="1:25">
      <c r="A214">
        <v>978631029</v>
      </c>
      <c r="B214">
        <v>2152021</v>
      </c>
      <c r="C214">
        <v>215</v>
      </c>
      <c r="D214">
        <v>2021</v>
      </c>
      <c r="E214" t="s">
        <v>77</v>
      </c>
      <c r="F214">
        <v>38759.859060402683</v>
      </c>
      <c r="G214">
        <v>30149.395973154358</v>
      </c>
      <c r="H214">
        <v>20499.885906040268</v>
      </c>
      <c r="I214">
        <v>3806.8178391897191</v>
      </c>
      <c r="J214">
        <v>-421.51018088601347</v>
      </c>
      <c r="K214">
        <v>0</v>
      </c>
      <c r="L214">
        <v>6946.4974832214766</v>
      </c>
      <c r="M214">
        <v>2688.1082214765102</v>
      </c>
      <c r="N214">
        <v>42160.071081122493</v>
      </c>
      <c r="O214">
        <v>15040.92</v>
      </c>
      <c r="P214">
        <v>438</v>
      </c>
      <c r="Q214">
        <v>1478378.41</v>
      </c>
      <c r="R214">
        <v>50435</v>
      </c>
      <c r="S214">
        <v>8328.5581395348836</v>
      </c>
      <c r="T214">
        <v>226211.48520865731</v>
      </c>
      <c r="U214">
        <v>138562.97</v>
      </c>
      <c r="V214">
        <v>9783.0300000000007</v>
      </c>
      <c r="W214">
        <v>139203.13</v>
      </c>
      <c r="X214">
        <v>36739.69</v>
      </c>
      <c r="Y214">
        <v>1</v>
      </c>
    </row>
    <row r="215" spans="1:25">
      <c r="A215">
        <v>978631029</v>
      </c>
      <c r="B215">
        <v>2152022</v>
      </c>
      <c r="C215">
        <v>215</v>
      </c>
      <c r="D215">
        <v>2022</v>
      </c>
      <c r="E215" t="s">
        <v>77</v>
      </c>
      <c r="F215">
        <v>42413.051990251828</v>
      </c>
      <c r="G215">
        <v>28987.01137286759</v>
      </c>
      <c r="H215">
        <v>24855.287571080418</v>
      </c>
      <c r="I215">
        <v>3806.8178391897191</v>
      </c>
      <c r="J215">
        <v>-421.51018088601347</v>
      </c>
      <c r="K215">
        <v>0</v>
      </c>
      <c r="L215">
        <v>3144.151096669375</v>
      </c>
      <c r="M215">
        <v>4376.0398050365557</v>
      </c>
      <c r="N215">
        <v>42409.892548636773</v>
      </c>
      <c r="O215">
        <v>42153.36</v>
      </c>
      <c r="P215">
        <v>995</v>
      </c>
      <c r="Q215">
        <v>1543281.01</v>
      </c>
      <c r="R215">
        <v>54532</v>
      </c>
      <c r="S215">
        <v>6132.7817589576543</v>
      </c>
      <c r="T215">
        <v>236611.98763959439</v>
      </c>
      <c r="U215">
        <v>138562.97</v>
      </c>
      <c r="V215">
        <v>9783.0300000000007</v>
      </c>
      <c r="W215">
        <v>142333.1</v>
      </c>
      <c r="X215">
        <v>36739.69</v>
      </c>
      <c r="Y215">
        <v>1</v>
      </c>
    </row>
    <row r="216" spans="1:25">
      <c r="A216">
        <v>978631029</v>
      </c>
      <c r="B216">
        <v>2152023</v>
      </c>
      <c r="C216">
        <v>215</v>
      </c>
      <c r="D216">
        <v>2023</v>
      </c>
      <c r="E216" t="s">
        <v>77</v>
      </c>
      <c r="F216">
        <v>46867</v>
      </c>
      <c r="G216">
        <v>39623</v>
      </c>
      <c r="H216">
        <v>34384</v>
      </c>
      <c r="I216">
        <v>3806.8178391897191</v>
      </c>
      <c r="J216">
        <v>-421.51018088601347</v>
      </c>
      <c r="K216">
        <v>0</v>
      </c>
      <c r="L216">
        <v>2010</v>
      </c>
      <c r="M216">
        <v>5397</v>
      </c>
      <c r="N216">
        <v>48084.307658303696</v>
      </c>
      <c r="O216">
        <v>123977.5</v>
      </c>
      <c r="P216">
        <v>2630</v>
      </c>
      <c r="Q216">
        <v>1829012.03</v>
      </c>
      <c r="R216">
        <v>58051</v>
      </c>
      <c r="S216">
        <v>11247</v>
      </c>
      <c r="T216">
        <v>283282.23236630368</v>
      </c>
      <c r="U216">
        <v>138562.97</v>
      </c>
      <c r="V216">
        <v>9783.0300000000007</v>
      </c>
      <c r="W216">
        <v>145559.59</v>
      </c>
      <c r="X216">
        <v>39009.83</v>
      </c>
      <c r="Y216">
        <v>1</v>
      </c>
    </row>
    <row r="217" spans="1:25">
      <c r="A217">
        <v>916763476</v>
      </c>
      <c r="B217">
        <v>2222019</v>
      </c>
      <c r="C217">
        <v>222</v>
      </c>
      <c r="D217">
        <v>2019</v>
      </c>
      <c r="E217" t="s">
        <v>144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1457.43</v>
      </c>
      <c r="R217">
        <v>240</v>
      </c>
      <c r="S217">
        <v>0</v>
      </c>
      <c r="T217">
        <v>361.84114799999998</v>
      </c>
      <c r="U217">
        <v>34.630000000000003</v>
      </c>
      <c r="V217">
        <v>0</v>
      </c>
      <c r="W217">
        <v>1495.4</v>
      </c>
      <c r="X217">
        <v>0</v>
      </c>
      <c r="Y217">
        <v>0</v>
      </c>
    </row>
    <row r="218" spans="1:25">
      <c r="A218">
        <v>916763476</v>
      </c>
      <c r="B218">
        <v>2222020</v>
      </c>
      <c r="C218">
        <v>222</v>
      </c>
      <c r="D218">
        <v>2020</v>
      </c>
      <c r="E218" t="s">
        <v>144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1214.02</v>
      </c>
      <c r="R218">
        <v>241</v>
      </c>
      <c r="S218">
        <v>0</v>
      </c>
      <c r="T218">
        <v>342.49207200000001</v>
      </c>
      <c r="U218">
        <v>34.630000000000003</v>
      </c>
      <c r="V218">
        <v>0</v>
      </c>
      <c r="W218">
        <v>1495.4</v>
      </c>
      <c r="X218">
        <v>0</v>
      </c>
      <c r="Y218">
        <v>0</v>
      </c>
    </row>
    <row r="219" spans="1:25">
      <c r="A219">
        <v>916763476</v>
      </c>
      <c r="B219">
        <v>2222021</v>
      </c>
      <c r="C219">
        <v>222</v>
      </c>
      <c r="D219">
        <v>2021</v>
      </c>
      <c r="E219" t="s">
        <v>144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971.62</v>
      </c>
      <c r="R219">
        <v>240</v>
      </c>
      <c r="S219">
        <v>0</v>
      </c>
      <c r="T219">
        <v>321.22743200000002</v>
      </c>
      <c r="U219">
        <v>34.630000000000003</v>
      </c>
      <c r="V219">
        <v>0</v>
      </c>
      <c r="W219">
        <v>1495.4</v>
      </c>
      <c r="X219">
        <v>0</v>
      </c>
      <c r="Y219">
        <v>0</v>
      </c>
    </row>
    <row r="220" spans="1:25">
      <c r="A220">
        <v>916763476</v>
      </c>
      <c r="B220">
        <v>2222022</v>
      </c>
      <c r="C220">
        <v>222</v>
      </c>
      <c r="D220">
        <v>2022</v>
      </c>
      <c r="E220" t="s">
        <v>144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729.22</v>
      </c>
      <c r="R220">
        <v>240</v>
      </c>
      <c r="S220">
        <v>0</v>
      </c>
      <c r="T220">
        <v>300.96279199999998</v>
      </c>
      <c r="U220">
        <v>34.630000000000003</v>
      </c>
      <c r="V220">
        <v>0</v>
      </c>
      <c r="W220">
        <v>1495.4</v>
      </c>
      <c r="X220">
        <v>0</v>
      </c>
      <c r="Y220">
        <v>0</v>
      </c>
    </row>
    <row r="221" spans="1:25">
      <c r="A221">
        <v>916763476</v>
      </c>
      <c r="B221">
        <v>2222023</v>
      </c>
      <c r="C221">
        <v>222</v>
      </c>
      <c r="D221">
        <v>2023</v>
      </c>
      <c r="E221" t="s">
        <v>144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486.82</v>
      </c>
      <c r="R221">
        <v>240</v>
      </c>
      <c r="S221">
        <v>0</v>
      </c>
      <c r="T221">
        <v>280.69815199999999</v>
      </c>
      <c r="U221">
        <v>34.630000000000003</v>
      </c>
      <c r="V221">
        <v>0</v>
      </c>
      <c r="W221">
        <v>1495.4</v>
      </c>
      <c r="X221">
        <v>0</v>
      </c>
      <c r="Y221">
        <v>0</v>
      </c>
    </row>
    <row r="222" spans="1:25">
      <c r="A222">
        <v>924940379</v>
      </c>
      <c r="B222">
        <v>2232019</v>
      </c>
      <c r="C222">
        <v>223</v>
      </c>
      <c r="D222">
        <v>2019</v>
      </c>
      <c r="E222" t="s">
        <v>145</v>
      </c>
      <c r="F222">
        <v>0</v>
      </c>
      <c r="G222">
        <v>0</v>
      </c>
      <c r="H222">
        <v>0</v>
      </c>
      <c r="I222">
        <v>26.335606180384801</v>
      </c>
      <c r="J222">
        <v>0</v>
      </c>
      <c r="K222">
        <v>0</v>
      </c>
      <c r="L222">
        <v>0</v>
      </c>
      <c r="M222">
        <v>0</v>
      </c>
      <c r="N222">
        <v>26.335606180384801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26.335606180384801</v>
      </c>
      <c r="U222">
        <v>0</v>
      </c>
      <c r="V222">
        <v>0</v>
      </c>
      <c r="W222">
        <v>0</v>
      </c>
      <c r="X222">
        <v>0</v>
      </c>
      <c r="Y222">
        <v>0</v>
      </c>
    </row>
    <row r="223" spans="1:25">
      <c r="A223">
        <v>924940379</v>
      </c>
      <c r="B223">
        <v>2232020</v>
      </c>
      <c r="C223">
        <v>223</v>
      </c>
      <c r="D223">
        <v>2020</v>
      </c>
      <c r="E223" t="s">
        <v>145</v>
      </c>
      <c r="F223">
        <v>0</v>
      </c>
      <c r="G223">
        <v>0</v>
      </c>
      <c r="H223">
        <v>0</v>
      </c>
      <c r="I223">
        <v>26.335606180384801</v>
      </c>
      <c r="J223">
        <v>0</v>
      </c>
      <c r="K223">
        <v>0</v>
      </c>
      <c r="L223">
        <v>0</v>
      </c>
      <c r="M223">
        <v>0</v>
      </c>
      <c r="N223">
        <v>26.335606180384801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26.335606180384801</v>
      </c>
      <c r="U223">
        <v>0</v>
      </c>
      <c r="V223">
        <v>0</v>
      </c>
      <c r="W223">
        <v>530.64</v>
      </c>
      <c r="X223">
        <v>0</v>
      </c>
      <c r="Y223">
        <v>0</v>
      </c>
    </row>
    <row r="224" spans="1:25">
      <c r="A224">
        <v>924940379</v>
      </c>
      <c r="B224">
        <v>2232021</v>
      </c>
      <c r="C224">
        <v>223</v>
      </c>
      <c r="D224">
        <v>2021</v>
      </c>
      <c r="E224" t="s">
        <v>145</v>
      </c>
      <c r="F224">
        <v>839.96728187919462</v>
      </c>
      <c r="G224">
        <v>327.89597315436242</v>
      </c>
      <c r="H224">
        <v>0</v>
      </c>
      <c r="I224">
        <v>26.335606180384801</v>
      </c>
      <c r="J224">
        <v>0</v>
      </c>
      <c r="K224">
        <v>0</v>
      </c>
      <c r="L224">
        <v>0</v>
      </c>
      <c r="M224">
        <v>0</v>
      </c>
      <c r="N224">
        <v>1194.1988612139421</v>
      </c>
      <c r="O224">
        <v>0</v>
      </c>
      <c r="P224">
        <v>0</v>
      </c>
      <c r="Q224">
        <v>32220.01</v>
      </c>
      <c r="R224">
        <v>739</v>
      </c>
      <c r="S224">
        <v>0</v>
      </c>
      <c r="T224">
        <v>4626.791697213941</v>
      </c>
      <c r="U224">
        <v>0</v>
      </c>
      <c r="V224">
        <v>0</v>
      </c>
      <c r="W224">
        <v>905.22</v>
      </c>
      <c r="X224">
        <v>0</v>
      </c>
      <c r="Y224">
        <v>0</v>
      </c>
    </row>
    <row r="225" spans="1:25">
      <c r="A225">
        <v>924940379</v>
      </c>
      <c r="B225">
        <v>2232022</v>
      </c>
      <c r="C225">
        <v>223</v>
      </c>
      <c r="D225">
        <v>2022</v>
      </c>
      <c r="E225" t="s">
        <v>145</v>
      </c>
      <c r="F225">
        <v>829.8497156783103</v>
      </c>
      <c r="G225">
        <v>331.93988627132421</v>
      </c>
      <c r="H225">
        <v>0</v>
      </c>
      <c r="I225">
        <v>26.335606180384801</v>
      </c>
      <c r="J225">
        <v>0</v>
      </c>
      <c r="K225">
        <v>0</v>
      </c>
      <c r="L225">
        <v>0</v>
      </c>
      <c r="M225">
        <v>0</v>
      </c>
      <c r="N225">
        <v>1188.125208130019</v>
      </c>
      <c r="O225">
        <v>0</v>
      </c>
      <c r="P225">
        <v>0</v>
      </c>
      <c r="Q225">
        <v>31473.62</v>
      </c>
      <c r="R225">
        <v>739</v>
      </c>
      <c r="S225">
        <v>0</v>
      </c>
      <c r="T225">
        <v>4558.3198401300187</v>
      </c>
      <c r="U225">
        <v>0</v>
      </c>
      <c r="V225">
        <v>0</v>
      </c>
      <c r="W225">
        <v>905.22</v>
      </c>
      <c r="X225">
        <v>231.96</v>
      </c>
      <c r="Y225">
        <v>0</v>
      </c>
    </row>
    <row r="226" spans="1:25">
      <c r="A226">
        <v>924940379</v>
      </c>
      <c r="B226">
        <v>2232023</v>
      </c>
      <c r="C226">
        <v>223</v>
      </c>
      <c r="D226">
        <v>2023</v>
      </c>
      <c r="E226" t="s">
        <v>145</v>
      </c>
      <c r="F226">
        <v>828</v>
      </c>
      <c r="G226">
        <v>344</v>
      </c>
      <c r="H226">
        <v>0</v>
      </c>
      <c r="I226">
        <v>26.335606180384801</v>
      </c>
      <c r="J226">
        <v>0</v>
      </c>
      <c r="K226">
        <v>0</v>
      </c>
      <c r="L226">
        <v>0</v>
      </c>
      <c r="M226">
        <v>0</v>
      </c>
      <c r="N226">
        <v>1198.335606180385</v>
      </c>
      <c r="O226">
        <v>0</v>
      </c>
      <c r="P226">
        <v>0</v>
      </c>
      <c r="Q226">
        <v>31695.82</v>
      </c>
      <c r="R226">
        <v>759</v>
      </c>
      <c r="S226">
        <v>0</v>
      </c>
      <c r="T226">
        <v>4607.1061581803842</v>
      </c>
      <c r="U226">
        <v>0</v>
      </c>
      <c r="V226">
        <v>0</v>
      </c>
      <c r="W226">
        <v>1288.5899999999999</v>
      </c>
      <c r="X226">
        <v>232.86</v>
      </c>
      <c r="Y226">
        <v>0</v>
      </c>
    </row>
    <row r="227" spans="1:25">
      <c r="A227">
        <v>979151950</v>
      </c>
      <c r="B227">
        <v>2272019</v>
      </c>
      <c r="C227">
        <v>227</v>
      </c>
      <c r="D227">
        <v>2019</v>
      </c>
      <c r="E227" t="s">
        <v>78</v>
      </c>
      <c r="F227">
        <v>43957.253571428577</v>
      </c>
      <c r="G227">
        <v>39744.626785714288</v>
      </c>
      <c r="H227">
        <v>19042.931250000001</v>
      </c>
      <c r="I227">
        <v>3208.9775429086908</v>
      </c>
      <c r="J227">
        <v>1765.738259972836</v>
      </c>
      <c r="K227">
        <v>7160.3882166128824</v>
      </c>
      <c r="L227">
        <v>267.3964285714286</v>
      </c>
      <c r="M227">
        <v>1663.296428571429</v>
      </c>
      <c r="N227">
        <v>74863.360269494413</v>
      </c>
      <c r="O227">
        <v>122564.51</v>
      </c>
      <c r="P227">
        <v>4342</v>
      </c>
      <c r="Q227">
        <v>1256692.5</v>
      </c>
      <c r="R227">
        <v>41224</v>
      </c>
      <c r="S227">
        <v>3482.122743682311</v>
      </c>
      <c r="T227">
        <v>239217.36904917669</v>
      </c>
      <c r="U227">
        <v>106659.35</v>
      </c>
      <c r="V227">
        <v>25638.79</v>
      </c>
      <c r="W227">
        <v>108586.76</v>
      </c>
      <c r="X227">
        <v>26424.94</v>
      </c>
      <c r="Y227">
        <v>1</v>
      </c>
    </row>
    <row r="228" spans="1:25">
      <c r="A228">
        <v>979151950</v>
      </c>
      <c r="B228">
        <v>2272020</v>
      </c>
      <c r="C228">
        <v>227</v>
      </c>
      <c r="D228">
        <v>2020</v>
      </c>
      <c r="E228" t="s">
        <v>78</v>
      </c>
      <c r="F228">
        <v>67552.475238922678</v>
      </c>
      <c r="G228">
        <v>45437.035621198957</v>
      </c>
      <c r="H228">
        <v>21088.993918331889</v>
      </c>
      <c r="I228">
        <v>3208.9775429086908</v>
      </c>
      <c r="J228">
        <v>1765.738259972836</v>
      </c>
      <c r="K228">
        <v>7160.3882166128824</v>
      </c>
      <c r="L228">
        <v>37.485664639443968</v>
      </c>
      <c r="M228">
        <v>4141.0634231103386</v>
      </c>
      <c r="N228">
        <v>99857.071873534354</v>
      </c>
      <c r="O228">
        <v>118804.28</v>
      </c>
      <c r="P228">
        <v>3723</v>
      </c>
      <c r="Q228">
        <v>1380021.58</v>
      </c>
      <c r="R228">
        <v>43841</v>
      </c>
      <c r="S228">
        <v>2046.8021390374331</v>
      </c>
      <c r="T228">
        <v>274769.71590857173</v>
      </c>
      <c r="U228">
        <v>107304.43</v>
      </c>
      <c r="V228">
        <v>25638.79</v>
      </c>
      <c r="W228">
        <v>113757.57</v>
      </c>
      <c r="X228">
        <v>31508.01</v>
      </c>
      <c r="Y228">
        <v>1</v>
      </c>
    </row>
    <row r="229" spans="1:25">
      <c r="A229">
        <v>979151950</v>
      </c>
      <c r="B229">
        <v>2272021</v>
      </c>
      <c r="C229">
        <v>227</v>
      </c>
      <c r="D229">
        <v>2021</v>
      </c>
      <c r="E229" t="s">
        <v>78</v>
      </c>
      <c r="F229">
        <v>52470.807885906048</v>
      </c>
      <c r="G229">
        <v>39741.417785234888</v>
      </c>
      <c r="H229">
        <v>21698.622483221479</v>
      </c>
      <c r="I229">
        <v>3208.9775429086908</v>
      </c>
      <c r="J229">
        <v>1765.738259972836</v>
      </c>
      <c r="K229">
        <v>7160.3882166128824</v>
      </c>
      <c r="L229">
        <v>5.3229865771812079</v>
      </c>
      <c r="M229">
        <v>1412.720637583893</v>
      </c>
      <c r="N229">
        <v>81230.663583252797</v>
      </c>
      <c r="O229">
        <v>155504.65</v>
      </c>
      <c r="P229">
        <v>3775</v>
      </c>
      <c r="Q229">
        <v>1597282.68</v>
      </c>
      <c r="R229">
        <v>48120</v>
      </c>
      <c r="S229">
        <v>9624.5581395348836</v>
      </c>
      <c r="T229">
        <v>289283.24251078768</v>
      </c>
      <c r="U229">
        <v>107361.71</v>
      </c>
      <c r="V229">
        <v>27952.3</v>
      </c>
      <c r="W229">
        <v>115394.02</v>
      </c>
      <c r="X229">
        <v>33377.32</v>
      </c>
      <c r="Y229">
        <v>1</v>
      </c>
    </row>
    <row r="230" spans="1:25">
      <c r="A230">
        <v>979151950</v>
      </c>
      <c r="B230">
        <v>2272022</v>
      </c>
      <c r="C230">
        <v>227</v>
      </c>
      <c r="D230">
        <v>2022</v>
      </c>
      <c r="E230" t="s">
        <v>78</v>
      </c>
      <c r="F230">
        <v>51941.37611697807</v>
      </c>
      <c r="G230">
        <v>43461.445978878961</v>
      </c>
      <c r="H230">
        <v>31644.59220146223</v>
      </c>
      <c r="I230">
        <v>3208.9775429086908</v>
      </c>
      <c r="J230">
        <v>1765.738259972836</v>
      </c>
      <c r="K230">
        <v>7160.3882166128824</v>
      </c>
      <c r="L230">
        <v>1615.372055239643</v>
      </c>
      <c r="M230">
        <v>2467.900893582454</v>
      </c>
      <c r="N230">
        <v>71810.06096506711</v>
      </c>
      <c r="O230">
        <v>154162.35999999999</v>
      </c>
      <c r="P230">
        <v>4595</v>
      </c>
      <c r="Q230">
        <v>1928337.45</v>
      </c>
      <c r="R230">
        <v>61049</v>
      </c>
      <c r="S230">
        <v>14986.31921824104</v>
      </c>
      <c r="T230">
        <v>326537.3642993081</v>
      </c>
      <c r="U230">
        <v>205310.41</v>
      </c>
      <c r="V230">
        <v>35587.019999999997</v>
      </c>
      <c r="W230">
        <v>120502.35</v>
      </c>
      <c r="X230">
        <v>33938.74</v>
      </c>
      <c r="Y230">
        <v>1</v>
      </c>
    </row>
    <row r="231" spans="1:25">
      <c r="A231">
        <v>979151950</v>
      </c>
      <c r="B231">
        <v>2272023</v>
      </c>
      <c r="C231">
        <v>227</v>
      </c>
      <c r="D231">
        <v>2023</v>
      </c>
      <c r="E231" t="s">
        <v>78</v>
      </c>
      <c r="F231">
        <v>77480</v>
      </c>
      <c r="G231">
        <v>44190</v>
      </c>
      <c r="H231">
        <v>24820</v>
      </c>
      <c r="I231">
        <v>3208.9775429086908</v>
      </c>
      <c r="J231">
        <v>1765.738259972836</v>
      </c>
      <c r="K231">
        <v>7160.3882166128824</v>
      </c>
      <c r="L231">
        <v>1118</v>
      </c>
      <c r="M231">
        <v>4053</v>
      </c>
      <c r="N231">
        <v>103814.10401949441</v>
      </c>
      <c r="O231">
        <v>163521.01999999999</v>
      </c>
      <c r="P231">
        <v>4864</v>
      </c>
      <c r="Q231">
        <v>2018507.22</v>
      </c>
      <c r="R231">
        <v>61594</v>
      </c>
      <c r="S231">
        <v>3264</v>
      </c>
      <c r="T231">
        <v>355953.66488349438</v>
      </c>
      <c r="U231">
        <v>156942.37</v>
      </c>
      <c r="V231">
        <v>35587.019999999997</v>
      </c>
      <c r="W231">
        <v>120502.35</v>
      </c>
      <c r="X231">
        <v>34440.14</v>
      </c>
      <c r="Y231">
        <v>1</v>
      </c>
    </row>
    <row r="232" spans="1:25">
      <c r="A232">
        <v>919415096</v>
      </c>
      <c r="B232">
        <v>2382019</v>
      </c>
      <c r="C232">
        <v>238</v>
      </c>
      <c r="D232">
        <v>2019</v>
      </c>
      <c r="E232" t="s">
        <v>79</v>
      </c>
      <c r="F232">
        <v>550.65535714285716</v>
      </c>
      <c r="G232">
        <v>798.79017857142856</v>
      </c>
      <c r="H232">
        <v>798.79017857142856</v>
      </c>
      <c r="I232">
        <v>175.22097536121791</v>
      </c>
      <c r="J232">
        <v>0</v>
      </c>
      <c r="K232">
        <v>0</v>
      </c>
      <c r="L232">
        <v>0</v>
      </c>
      <c r="M232">
        <v>0</v>
      </c>
      <c r="N232">
        <v>725.87633250407498</v>
      </c>
      <c r="O232">
        <v>0</v>
      </c>
      <c r="P232">
        <v>0</v>
      </c>
      <c r="Q232">
        <v>16483.2</v>
      </c>
      <c r="R232">
        <v>529</v>
      </c>
      <c r="S232">
        <v>267.85559566786998</v>
      </c>
      <c r="T232">
        <v>2900.7274481719451</v>
      </c>
      <c r="U232">
        <v>1933.43</v>
      </c>
      <c r="V232">
        <v>416.53</v>
      </c>
      <c r="W232">
        <v>2616.1999999999998</v>
      </c>
      <c r="X232">
        <v>0</v>
      </c>
      <c r="Y232">
        <v>1</v>
      </c>
    </row>
    <row r="233" spans="1:25">
      <c r="A233">
        <v>919415096</v>
      </c>
      <c r="B233">
        <v>2382020</v>
      </c>
      <c r="C233">
        <v>238</v>
      </c>
      <c r="D233">
        <v>2020</v>
      </c>
      <c r="E233" t="s">
        <v>79</v>
      </c>
      <c r="F233">
        <v>676.94700260642924</v>
      </c>
      <c r="G233">
        <v>4066.0920938314512</v>
      </c>
      <c r="H233">
        <v>4066.0920938314512</v>
      </c>
      <c r="I233">
        <v>175.22097536121791</v>
      </c>
      <c r="J233">
        <v>0</v>
      </c>
      <c r="K233">
        <v>0</v>
      </c>
      <c r="L233">
        <v>0</v>
      </c>
      <c r="M233">
        <v>0</v>
      </c>
      <c r="N233">
        <v>852.16797796764706</v>
      </c>
      <c r="O233">
        <v>4101.6099999999997</v>
      </c>
      <c r="P233">
        <v>93</v>
      </c>
      <c r="Q233">
        <v>66878.16</v>
      </c>
      <c r="R233">
        <v>921</v>
      </c>
      <c r="S233">
        <v>389.26203208556149</v>
      </c>
      <c r="T233">
        <v>8189.338782053208</v>
      </c>
      <c r="U233">
        <v>1933.43</v>
      </c>
      <c r="V233">
        <v>416.53</v>
      </c>
      <c r="W233">
        <v>3256.03</v>
      </c>
      <c r="X233">
        <v>0</v>
      </c>
      <c r="Y233">
        <v>1</v>
      </c>
    </row>
    <row r="234" spans="1:25">
      <c r="A234">
        <v>919415096</v>
      </c>
      <c r="B234">
        <v>2382021</v>
      </c>
      <c r="C234">
        <v>238</v>
      </c>
      <c r="D234">
        <v>2021</v>
      </c>
      <c r="E234" t="s">
        <v>79</v>
      </c>
      <c r="F234">
        <v>724.99077181208054</v>
      </c>
      <c r="G234">
        <v>1155.0880872483219</v>
      </c>
      <c r="H234">
        <v>1155.0880872483219</v>
      </c>
      <c r="I234">
        <v>175.22097536121791</v>
      </c>
      <c r="J234">
        <v>0</v>
      </c>
      <c r="K234">
        <v>0</v>
      </c>
      <c r="L234">
        <v>0</v>
      </c>
      <c r="M234">
        <v>0</v>
      </c>
      <c r="N234">
        <v>900.21174717329848</v>
      </c>
      <c r="O234">
        <v>4156.1499999999996</v>
      </c>
      <c r="P234">
        <v>96</v>
      </c>
      <c r="Q234">
        <v>114141.11</v>
      </c>
      <c r="R234">
        <v>2134</v>
      </c>
      <c r="S234">
        <v>0</v>
      </c>
      <c r="T234">
        <v>13019.8626831733</v>
      </c>
      <c r="U234">
        <v>2739.65</v>
      </c>
      <c r="V234">
        <v>416.53</v>
      </c>
      <c r="W234">
        <v>4367.12</v>
      </c>
      <c r="X234">
        <v>1386.68</v>
      </c>
      <c r="Y234">
        <v>1</v>
      </c>
    </row>
    <row r="235" spans="1:25">
      <c r="A235">
        <v>919415096</v>
      </c>
      <c r="B235">
        <v>2382022</v>
      </c>
      <c r="C235">
        <v>238</v>
      </c>
      <c r="D235">
        <v>2022</v>
      </c>
      <c r="E235" t="s">
        <v>79</v>
      </c>
      <c r="F235">
        <v>845.31275385865149</v>
      </c>
      <c r="G235">
        <v>163.90820471161661</v>
      </c>
      <c r="H235">
        <v>163.90820471161661</v>
      </c>
      <c r="I235">
        <v>175.22097536121791</v>
      </c>
      <c r="J235">
        <v>0</v>
      </c>
      <c r="K235">
        <v>0</v>
      </c>
      <c r="L235">
        <v>0</v>
      </c>
      <c r="M235">
        <v>0</v>
      </c>
      <c r="N235">
        <v>1020.533729219869</v>
      </c>
      <c r="O235">
        <v>4059.19</v>
      </c>
      <c r="P235">
        <v>96</v>
      </c>
      <c r="Q235">
        <v>112888.71</v>
      </c>
      <c r="R235">
        <v>2587</v>
      </c>
      <c r="S235">
        <v>0</v>
      </c>
      <c r="T235">
        <v>13480.37816921987</v>
      </c>
      <c r="U235">
        <v>2739.65</v>
      </c>
      <c r="V235">
        <v>416.53</v>
      </c>
      <c r="W235">
        <v>4583.1899999999996</v>
      </c>
      <c r="X235">
        <v>1386.68</v>
      </c>
      <c r="Y235">
        <v>1</v>
      </c>
    </row>
    <row r="236" spans="1:25">
      <c r="A236">
        <v>919415096</v>
      </c>
      <c r="B236">
        <v>2382023</v>
      </c>
      <c r="C236">
        <v>238</v>
      </c>
      <c r="D236">
        <v>2023</v>
      </c>
      <c r="E236" t="s">
        <v>79</v>
      </c>
      <c r="F236">
        <v>722</v>
      </c>
      <c r="G236">
        <v>78</v>
      </c>
      <c r="H236">
        <v>78</v>
      </c>
      <c r="I236">
        <v>175.22097536121791</v>
      </c>
      <c r="J236">
        <v>0</v>
      </c>
      <c r="K236">
        <v>0</v>
      </c>
      <c r="L236">
        <v>0</v>
      </c>
      <c r="M236">
        <v>0</v>
      </c>
      <c r="N236">
        <v>897.22097536121794</v>
      </c>
      <c r="O236">
        <v>3962.23</v>
      </c>
      <c r="P236">
        <v>96</v>
      </c>
      <c r="Q236">
        <v>110357.65</v>
      </c>
      <c r="R236">
        <v>2607</v>
      </c>
      <c r="S236">
        <v>0</v>
      </c>
      <c r="T236">
        <v>13157.36294336122</v>
      </c>
      <c r="U236">
        <v>2739.65</v>
      </c>
      <c r="V236">
        <v>416.53</v>
      </c>
      <c r="W236">
        <v>4484.47</v>
      </c>
      <c r="X236">
        <v>1386.68</v>
      </c>
      <c r="Y236">
        <v>1</v>
      </c>
    </row>
    <row r="237" spans="1:25">
      <c r="A237">
        <v>967670170</v>
      </c>
      <c r="B237">
        <v>2422019</v>
      </c>
      <c r="C237">
        <v>242</v>
      </c>
      <c r="D237">
        <v>2019</v>
      </c>
      <c r="E237" t="s">
        <v>146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</row>
    <row r="238" spans="1:25">
      <c r="A238">
        <v>967670170</v>
      </c>
      <c r="B238">
        <v>2422020</v>
      </c>
      <c r="C238">
        <v>242</v>
      </c>
      <c r="D238">
        <v>2020</v>
      </c>
      <c r="E238" t="s">
        <v>146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1:25">
      <c r="A239">
        <v>967670170</v>
      </c>
      <c r="B239">
        <v>2422021</v>
      </c>
      <c r="C239">
        <v>242</v>
      </c>
      <c r="D239">
        <v>2021</v>
      </c>
      <c r="E239" t="s">
        <v>146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</row>
    <row r="240" spans="1:25">
      <c r="A240">
        <v>967670170</v>
      </c>
      <c r="B240">
        <v>2422022</v>
      </c>
      <c r="C240">
        <v>242</v>
      </c>
      <c r="D240">
        <v>2022</v>
      </c>
      <c r="E240" t="s">
        <v>146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</row>
    <row r="241" spans="1:25">
      <c r="A241">
        <v>967670170</v>
      </c>
      <c r="B241">
        <v>2422023</v>
      </c>
      <c r="C241">
        <v>242</v>
      </c>
      <c r="D241">
        <v>2023</v>
      </c>
      <c r="E241" t="s">
        <v>146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</row>
    <row r="242" spans="1:25">
      <c r="A242">
        <v>824368082</v>
      </c>
      <c r="B242">
        <v>2482019</v>
      </c>
      <c r="C242">
        <v>248</v>
      </c>
      <c r="D242">
        <v>2019</v>
      </c>
      <c r="E242" t="s">
        <v>147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</row>
    <row r="243" spans="1:25">
      <c r="A243">
        <v>824368082</v>
      </c>
      <c r="B243">
        <v>2482020</v>
      </c>
      <c r="C243">
        <v>248</v>
      </c>
      <c r="D243">
        <v>2020</v>
      </c>
      <c r="E243" t="s">
        <v>147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</row>
    <row r="244" spans="1:25">
      <c r="A244">
        <v>824368082</v>
      </c>
      <c r="B244">
        <v>2482021</v>
      </c>
      <c r="C244">
        <v>248</v>
      </c>
      <c r="D244">
        <v>2021</v>
      </c>
      <c r="E244" t="s">
        <v>147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</row>
    <row r="245" spans="1:25">
      <c r="A245">
        <v>824368082</v>
      </c>
      <c r="B245">
        <v>2482022</v>
      </c>
      <c r="C245">
        <v>248</v>
      </c>
      <c r="D245">
        <v>2022</v>
      </c>
      <c r="E245" t="s">
        <v>147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</row>
    <row r="246" spans="1:25">
      <c r="A246">
        <v>824368082</v>
      </c>
      <c r="B246">
        <v>2482023</v>
      </c>
      <c r="C246">
        <v>248</v>
      </c>
      <c r="D246">
        <v>2023</v>
      </c>
      <c r="E246" t="s">
        <v>147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</row>
    <row r="247" spans="1:25">
      <c r="A247">
        <v>971058854</v>
      </c>
      <c r="B247">
        <v>2492019</v>
      </c>
      <c r="C247">
        <v>249</v>
      </c>
      <c r="D247">
        <v>2019</v>
      </c>
      <c r="E247" t="s">
        <v>80</v>
      </c>
      <c r="F247">
        <v>11332.623214285721</v>
      </c>
      <c r="G247">
        <v>17228.94107142857</v>
      </c>
      <c r="H247">
        <v>4572.9321428571429</v>
      </c>
      <c r="I247">
        <v>1917.006041460101</v>
      </c>
      <c r="J247">
        <v>-406.40805633135119</v>
      </c>
      <c r="K247">
        <v>0</v>
      </c>
      <c r="L247">
        <v>0</v>
      </c>
      <c r="M247">
        <v>182.41874999999999</v>
      </c>
      <c r="N247">
        <v>25316.81137798589</v>
      </c>
      <c r="O247">
        <v>28517.35</v>
      </c>
      <c r="P247">
        <v>680</v>
      </c>
      <c r="Q247">
        <v>595567.71</v>
      </c>
      <c r="R247">
        <v>22104</v>
      </c>
      <c r="S247">
        <v>149.71841155234659</v>
      </c>
      <c r="T247">
        <v>100424.0408055382</v>
      </c>
      <c r="U247">
        <v>41020.69</v>
      </c>
      <c r="V247">
        <v>0</v>
      </c>
      <c r="W247">
        <v>25217.74</v>
      </c>
      <c r="X247">
        <v>634.11</v>
      </c>
      <c r="Y247">
        <v>1</v>
      </c>
    </row>
    <row r="248" spans="1:25">
      <c r="A248">
        <v>971058854</v>
      </c>
      <c r="B248">
        <v>2492020</v>
      </c>
      <c r="C248">
        <v>249</v>
      </c>
      <c r="D248">
        <v>2020</v>
      </c>
      <c r="E248" t="s">
        <v>80</v>
      </c>
      <c r="F248">
        <v>21729.55777584709</v>
      </c>
      <c r="G248">
        <v>15834.38575152042</v>
      </c>
      <c r="H248">
        <v>3929.3796698523029</v>
      </c>
      <c r="I248">
        <v>1917.006041460101</v>
      </c>
      <c r="J248">
        <v>-406.40805633135119</v>
      </c>
      <c r="K248">
        <v>0</v>
      </c>
      <c r="L248">
        <v>0</v>
      </c>
      <c r="M248">
        <v>295.475238922676</v>
      </c>
      <c r="N248">
        <v>34849.686603721268</v>
      </c>
      <c r="O248">
        <v>47808.35</v>
      </c>
      <c r="P248">
        <v>680</v>
      </c>
      <c r="Q248">
        <v>728522.09</v>
      </c>
      <c r="R248">
        <v>25822</v>
      </c>
      <c r="S248">
        <v>2427.978609625668</v>
      </c>
      <c r="T248">
        <v>128680.88999734689</v>
      </c>
      <c r="U248">
        <v>41662.550000000003</v>
      </c>
      <c r="V248">
        <v>0</v>
      </c>
      <c r="W248">
        <v>25634.97</v>
      </c>
      <c r="X248">
        <v>634.11</v>
      </c>
      <c r="Y248">
        <v>1</v>
      </c>
    </row>
    <row r="249" spans="1:25">
      <c r="A249">
        <v>971058854</v>
      </c>
      <c r="B249">
        <v>2492021</v>
      </c>
      <c r="C249">
        <v>249</v>
      </c>
      <c r="D249">
        <v>2021</v>
      </c>
      <c r="E249" t="s">
        <v>80</v>
      </c>
      <c r="F249">
        <v>16124.390939597321</v>
      </c>
      <c r="G249">
        <v>12289.71140939597</v>
      </c>
      <c r="H249">
        <v>1924.7919463087251</v>
      </c>
      <c r="I249">
        <v>1917.006041460101</v>
      </c>
      <c r="J249">
        <v>-406.40805633135119</v>
      </c>
      <c r="K249">
        <v>0</v>
      </c>
      <c r="L249">
        <v>0</v>
      </c>
      <c r="M249">
        <v>241.66359060402689</v>
      </c>
      <c r="N249">
        <v>27758.244797209289</v>
      </c>
      <c r="O249">
        <v>56996.32</v>
      </c>
      <c r="P249">
        <v>1090</v>
      </c>
      <c r="Q249">
        <v>791252.18</v>
      </c>
      <c r="R249">
        <v>30831</v>
      </c>
      <c r="S249">
        <v>207.62790697674421</v>
      </c>
      <c r="T249">
        <v>130800.447304186</v>
      </c>
      <c r="U249">
        <v>42796.88</v>
      </c>
      <c r="V249">
        <v>0</v>
      </c>
      <c r="W249">
        <v>26255.919999999998</v>
      </c>
      <c r="X249">
        <v>901.02</v>
      </c>
      <c r="Y249">
        <v>1</v>
      </c>
    </row>
    <row r="250" spans="1:25">
      <c r="A250">
        <v>971058854</v>
      </c>
      <c r="B250">
        <v>2492022</v>
      </c>
      <c r="C250">
        <v>249</v>
      </c>
      <c r="D250">
        <v>2022</v>
      </c>
      <c r="E250" t="s">
        <v>80</v>
      </c>
      <c r="F250">
        <v>12683.814784727871</v>
      </c>
      <c r="G250">
        <v>8564.4614134849708</v>
      </c>
      <c r="H250">
        <v>1916.385865150284</v>
      </c>
      <c r="I250">
        <v>1917.006041460101</v>
      </c>
      <c r="J250">
        <v>-406.40805633135119</v>
      </c>
      <c r="K250">
        <v>0</v>
      </c>
      <c r="L250">
        <v>0</v>
      </c>
      <c r="M250">
        <v>626.76848090982946</v>
      </c>
      <c r="N250">
        <v>20215.719837281471</v>
      </c>
      <c r="O250">
        <v>55690.39</v>
      </c>
      <c r="P250">
        <v>1293</v>
      </c>
      <c r="Q250">
        <v>764262.96</v>
      </c>
      <c r="R250">
        <v>31897</v>
      </c>
      <c r="S250">
        <v>92.872964169381106</v>
      </c>
      <c r="T250">
        <v>122046.69286145089</v>
      </c>
      <c r="U250">
        <v>42796.88</v>
      </c>
      <c r="V250">
        <v>0</v>
      </c>
      <c r="W250">
        <v>26255.919999999998</v>
      </c>
      <c r="X250">
        <v>901.02</v>
      </c>
      <c r="Y250">
        <v>1</v>
      </c>
    </row>
    <row r="251" spans="1:25">
      <c r="A251">
        <v>971058854</v>
      </c>
      <c r="B251">
        <v>2492023</v>
      </c>
      <c r="C251">
        <v>249</v>
      </c>
      <c r="D251">
        <v>2023</v>
      </c>
      <c r="E251" t="s">
        <v>80</v>
      </c>
      <c r="F251">
        <v>14663</v>
      </c>
      <c r="G251">
        <v>10174</v>
      </c>
      <c r="H251">
        <v>2050</v>
      </c>
      <c r="I251">
        <v>1917.006041460101</v>
      </c>
      <c r="J251">
        <v>-406.40805633135119</v>
      </c>
      <c r="K251">
        <v>0</v>
      </c>
      <c r="L251">
        <v>0</v>
      </c>
      <c r="M251">
        <v>280</v>
      </c>
      <c r="N251">
        <v>24017.597985128748</v>
      </c>
      <c r="O251">
        <v>54383.45</v>
      </c>
      <c r="P251">
        <v>1294</v>
      </c>
      <c r="Q251">
        <v>727990.83</v>
      </c>
      <c r="R251">
        <v>30934</v>
      </c>
      <c r="S251">
        <v>321</v>
      </c>
      <c r="T251">
        <v>121973.0877931287</v>
      </c>
      <c r="U251">
        <v>42796.88</v>
      </c>
      <c r="V251">
        <v>0</v>
      </c>
      <c r="W251">
        <v>26255.919999999998</v>
      </c>
      <c r="X251">
        <v>901.02</v>
      </c>
      <c r="Y251">
        <v>1</v>
      </c>
    </row>
    <row r="252" spans="1:25">
      <c r="A252">
        <v>925803375</v>
      </c>
      <c r="B252">
        <v>2512019</v>
      </c>
      <c r="C252">
        <v>251</v>
      </c>
      <c r="D252">
        <v>2019</v>
      </c>
      <c r="E252" t="s">
        <v>199</v>
      </c>
      <c r="F252">
        <v>3320.9276785714292</v>
      </c>
      <c r="G252">
        <v>1693.8883928571429</v>
      </c>
      <c r="H252">
        <v>389.76428571428568</v>
      </c>
      <c r="I252">
        <v>444.89767054796567</v>
      </c>
      <c r="J252">
        <v>-36.799999999999997</v>
      </c>
      <c r="K252">
        <v>247.6</v>
      </c>
      <c r="L252">
        <v>0</v>
      </c>
      <c r="M252">
        <v>0</v>
      </c>
      <c r="N252">
        <v>5280.7494562622514</v>
      </c>
      <c r="O252">
        <v>803.96</v>
      </c>
      <c r="P252">
        <v>245</v>
      </c>
      <c r="Q252">
        <v>64224.89</v>
      </c>
      <c r="R252">
        <v>2212</v>
      </c>
      <c r="S252">
        <v>142.70036101083031</v>
      </c>
      <c r="T252">
        <v>13316.86167727308</v>
      </c>
      <c r="U252">
        <v>9398.06</v>
      </c>
      <c r="V252">
        <v>0</v>
      </c>
      <c r="W252">
        <v>7213.94</v>
      </c>
      <c r="X252">
        <v>46.14</v>
      </c>
      <c r="Y252">
        <v>1</v>
      </c>
    </row>
    <row r="253" spans="1:25">
      <c r="A253">
        <v>925803375</v>
      </c>
      <c r="B253">
        <v>2512020</v>
      </c>
      <c r="C253">
        <v>251</v>
      </c>
      <c r="D253">
        <v>2020</v>
      </c>
      <c r="E253" t="s">
        <v>199</v>
      </c>
      <c r="F253">
        <v>3457.5013032145962</v>
      </c>
      <c r="G253">
        <v>3388.0425716768032</v>
      </c>
      <c r="H253">
        <v>2485.079061685492</v>
      </c>
      <c r="I253">
        <v>444.89767054796567</v>
      </c>
      <c r="J253">
        <v>-36.799999999999997</v>
      </c>
      <c r="K253">
        <v>247.6</v>
      </c>
      <c r="L253">
        <v>0</v>
      </c>
      <c r="M253">
        <v>0</v>
      </c>
      <c r="N253">
        <v>5016.1624837538739</v>
      </c>
      <c r="O253">
        <v>567.62</v>
      </c>
      <c r="P253">
        <v>234</v>
      </c>
      <c r="Q253">
        <v>74654.149999999994</v>
      </c>
      <c r="R253">
        <v>2304</v>
      </c>
      <c r="S253">
        <v>4613.3903743315504</v>
      </c>
      <c r="T253">
        <v>18456.092830085421</v>
      </c>
      <c r="U253">
        <v>9398.06</v>
      </c>
      <c r="V253">
        <v>0</v>
      </c>
      <c r="W253">
        <v>7477.17</v>
      </c>
      <c r="X253">
        <v>100.25</v>
      </c>
      <c r="Y253">
        <v>1</v>
      </c>
    </row>
    <row r="254" spans="1:25">
      <c r="A254">
        <v>925803375</v>
      </c>
      <c r="B254">
        <v>2512021</v>
      </c>
      <c r="C254">
        <v>251</v>
      </c>
      <c r="D254">
        <v>2021</v>
      </c>
      <c r="E254" t="s">
        <v>199</v>
      </c>
      <c r="F254">
        <v>4888.6308724832224</v>
      </c>
      <c r="G254">
        <v>1720.3892617449669</v>
      </c>
      <c r="H254">
        <v>457.7768456375839</v>
      </c>
      <c r="I254">
        <v>444.89767054796567</v>
      </c>
      <c r="J254">
        <v>-36.799999999999997</v>
      </c>
      <c r="K254">
        <v>247.6</v>
      </c>
      <c r="L254">
        <v>213.98406040268461</v>
      </c>
      <c r="M254">
        <v>0</v>
      </c>
      <c r="N254">
        <v>6592.9568987358844</v>
      </c>
      <c r="O254">
        <v>555.5</v>
      </c>
      <c r="P254">
        <v>12</v>
      </c>
      <c r="Q254">
        <v>72196.820000000007</v>
      </c>
      <c r="R254">
        <v>2335</v>
      </c>
      <c r="S254">
        <v>7885.395348837209</v>
      </c>
      <c r="T254">
        <v>22907.446199573089</v>
      </c>
      <c r="U254">
        <v>9586.36</v>
      </c>
      <c r="V254">
        <v>0</v>
      </c>
      <c r="W254">
        <v>7477.17</v>
      </c>
      <c r="X254">
        <v>100.25</v>
      </c>
      <c r="Y254">
        <v>1</v>
      </c>
    </row>
    <row r="255" spans="1:25">
      <c r="A255">
        <v>925803375</v>
      </c>
      <c r="B255">
        <v>2512022</v>
      </c>
      <c r="C255">
        <v>251</v>
      </c>
      <c r="D255">
        <v>2022</v>
      </c>
      <c r="E255" t="s">
        <v>199</v>
      </c>
      <c r="F255">
        <v>4907.9683184402929</v>
      </c>
      <c r="G255">
        <v>2131.837530463039</v>
      </c>
      <c r="H255">
        <v>832.94232331437865</v>
      </c>
      <c r="I255">
        <v>444.89767054796567</v>
      </c>
      <c r="J255">
        <v>-36.799999999999997</v>
      </c>
      <c r="K255">
        <v>247.6</v>
      </c>
      <c r="L255">
        <v>127.82778229082049</v>
      </c>
      <c r="M255">
        <v>0</v>
      </c>
      <c r="N255">
        <v>6734.7334138460983</v>
      </c>
      <c r="O255">
        <v>544.39</v>
      </c>
      <c r="P255">
        <v>11</v>
      </c>
      <c r="Q255">
        <v>73788.58</v>
      </c>
      <c r="R255">
        <v>2375</v>
      </c>
      <c r="S255">
        <v>257.51140065146581</v>
      </c>
      <c r="T255">
        <v>15592.48110649756</v>
      </c>
      <c r="U255">
        <v>9586.36</v>
      </c>
      <c r="V255">
        <v>0</v>
      </c>
      <c r="W255">
        <v>7477.17</v>
      </c>
      <c r="X255">
        <v>100.25</v>
      </c>
      <c r="Y255">
        <v>1</v>
      </c>
    </row>
    <row r="256" spans="1:25">
      <c r="A256">
        <v>925803375</v>
      </c>
      <c r="B256">
        <v>2512023</v>
      </c>
      <c r="C256">
        <v>251</v>
      </c>
      <c r="D256">
        <v>2023</v>
      </c>
      <c r="E256" t="s">
        <v>199</v>
      </c>
      <c r="F256">
        <v>4734</v>
      </c>
      <c r="G256">
        <v>1985</v>
      </c>
      <c r="H256">
        <v>571</v>
      </c>
      <c r="I256">
        <v>444.89767054796567</v>
      </c>
      <c r="J256">
        <v>-36.799999999999997</v>
      </c>
      <c r="K256">
        <v>247.6</v>
      </c>
      <c r="L256">
        <v>192</v>
      </c>
      <c r="M256">
        <v>0</v>
      </c>
      <c r="N256">
        <v>6611.6976705479656</v>
      </c>
      <c r="O256">
        <v>653.47</v>
      </c>
      <c r="P256">
        <v>6</v>
      </c>
      <c r="Q256">
        <v>78221.47</v>
      </c>
      <c r="R256">
        <v>2246</v>
      </c>
      <c r="S256">
        <v>94</v>
      </c>
      <c r="T256">
        <v>15551.64265454797</v>
      </c>
      <c r="U256">
        <v>9586.36</v>
      </c>
      <c r="V256">
        <v>0</v>
      </c>
      <c r="W256">
        <v>7477.17</v>
      </c>
      <c r="X256">
        <v>100.25</v>
      </c>
      <c r="Y256">
        <v>1</v>
      </c>
    </row>
    <row r="257" spans="1:25">
      <c r="A257">
        <v>918312730</v>
      </c>
      <c r="B257">
        <v>2572019</v>
      </c>
      <c r="C257">
        <v>257</v>
      </c>
      <c r="D257">
        <v>2019</v>
      </c>
      <c r="E257" t="s">
        <v>81</v>
      </c>
      <c r="F257">
        <v>4453.9633928571429</v>
      </c>
      <c r="G257">
        <v>4541.2071428571426</v>
      </c>
      <c r="H257">
        <v>1050.324107142857</v>
      </c>
      <c r="I257">
        <v>653.90958784591407</v>
      </c>
      <c r="J257">
        <v>0</v>
      </c>
      <c r="K257">
        <v>0</v>
      </c>
      <c r="L257">
        <v>0</v>
      </c>
      <c r="M257">
        <v>0</v>
      </c>
      <c r="N257">
        <v>8598.7560164173428</v>
      </c>
      <c r="O257">
        <v>32439.18</v>
      </c>
      <c r="P257">
        <v>883</v>
      </c>
      <c r="Q257">
        <v>80827.27</v>
      </c>
      <c r="R257">
        <v>2706</v>
      </c>
      <c r="S257">
        <v>320.49097472924188</v>
      </c>
      <c r="T257">
        <v>21977.32221114658</v>
      </c>
      <c r="U257">
        <v>7309.03</v>
      </c>
      <c r="V257">
        <v>61.36</v>
      </c>
      <c r="W257">
        <v>10411.14</v>
      </c>
      <c r="X257">
        <v>418.99</v>
      </c>
      <c r="Y257">
        <v>1</v>
      </c>
    </row>
    <row r="258" spans="1:25">
      <c r="A258">
        <v>918312730</v>
      </c>
      <c r="B258">
        <v>2572020</v>
      </c>
      <c r="C258">
        <v>257</v>
      </c>
      <c r="D258">
        <v>2020</v>
      </c>
      <c r="E258" t="s">
        <v>81</v>
      </c>
      <c r="F258">
        <v>4375.9000868809744</v>
      </c>
      <c r="G258">
        <v>4751.8592528236322</v>
      </c>
      <c r="H258">
        <v>1191.8236316246739</v>
      </c>
      <c r="I258">
        <v>653.90958784591407</v>
      </c>
      <c r="J258">
        <v>0</v>
      </c>
      <c r="K258">
        <v>0</v>
      </c>
      <c r="L258">
        <v>0</v>
      </c>
      <c r="M258">
        <v>0</v>
      </c>
      <c r="N258">
        <v>8589.8452959258466</v>
      </c>
      <c r="O258">
        <v>31549.37</v>
      </c>
      <c r="P258">
        <v>881</v>
      </c>
      <c r="Q258">
        <v>81160.570000000007</v>
      </c>
      <c r="R258">
        <v>2824</v>
      </c>
      <c r="S258">
        <v>5107.7647058823522</v>
      </c>
      <c r="T258">
        <v>26825.160985808201</v>
      </c>
      <c r="U258">
        <v>7309.03</v>
      </c>
      <c r="V258">
        <v>61.36</v>
      </c>
      <c r="W258">
        <v>10411.14</v>
      </c>
      <c r="X258">
        <v>418.99</v>
      </c>
      <c r="Y258">
        <v>1</v>
      </c>
    </row>
    <row r="259" spans="1:25">
      <c r="A259">
        <v>918312730</v>
      </c>
      <c r="B259">
        <v>2572021</v>
      </c>
      <c r="C259">
        <v>257</v>
      </c>
      <c r="D259">
        <v>2021</v>
      </c>
      <c r="E259" t="s">
        <v>81</v>
      </c>
      <c r="F259">
        <v>4981.2508389261739</v>
      </c>
      <c r="G259">
        <v>4639.5151006711412</v>
      </c>
      <c r="H259">
        <v>2296.3364093959731</v>
      </c>
      <c r="I259">
        <v>653.90958784591407</v>
      </c>
      <c r="J259">
        <v>0</v>
      </c>
      <c r="K259">
        <v>0</v>
      </c>
      <c r="L259">
        <v>0</v>
      </c>
      <c r="M259">
        <v>0</v>
      </c>
      <c r="N259">
        <v>7978.3391180472554</v>
      </c>
      <c r="O259">
        <v>31501.9</v>
      </c>
      <c r="P259">
        <v>901</v>
      </c>
      <c r="Q259">
        <v>88681.03</v>
      </c>
      <c r="R259">
        <v>2876</v>
      </c>
      <c r="S259">
        <v>3986.2325581395348</v>
      </c>
      <c r="T259">
        <v>25788.86462418679</v>
      </c>
      <c r="U259">
        <v>7309.03</v>
      </c>
      <c r="V259">
        <v>61.36</v>
      </c>
      <c r="W259">
        <v>10411.14</v>
      </c>
      <c r="X259">
        <v>418.99</v>
      </c>
      <c r="Y259">
        <v>1</v>
      </c>
    </row>
    <row r="260" spans="1:25">
      <c r="A260">
        <v>918312730</v>
      </c>
      <c r="B260">
        <v>2572022</v>
      </c>
      <c r="C260">
        <v>257</v>
      </c>
      <c r="D260">
        <v>2022</v>
      </c>
      <c r="E260" t="s">
        <v>81</v>
      </c>
      <c r="F260">
        <v>3984.309504467913</v>
      </c>
      <c r="G260">
        <v>3805.969130787978</v>
      </c>
      <c r="H260">
        <v>1555.581640942323</v>
      </c>
      <c r="I260">
        <v>653.90958784591407</v>
      </c>
      <c r="J260">
        <v>0</v>
      </c>
      <c r="K260">
        <v>0</v>
      </c>
      <c r="L260">
        <v>0</v>
      </c>
      <c r="M260">
        <v>0</v>
      </c>
      <c r="N260">
        <v>6888.6065821594811</v>
      </c>
      <c r="O260">
        <v>29771.77</v>
      </c>
      <c r="P260">
        <v>880</v>
      </c>
      <c r="Q260">
        <v>93610.84</v>
      </c>
      <c r="R260">
        <v>3180</v>
      </c>
      <c r="S260">
        <v>239.57003257328989</v>
      </c>
      <c r="T260">
        <v>21502.96281073277</v>
      </c>
      <c r="U260">
        <v>7309.03</v>
      </c>
      <c r="V260">
        <v>61.36</v>
      </c>
      <c r="W260">
        <v>10411.14</v>
      </c>
      <c r="X260">
        <v>418.99</v>
      </c>
      <c r="Y260">
        <v>1</v>
      </c>
    </row>
    <row r="261" spans="1:25">
      <c r="A261">
        <v>918312730</v>
      </c>
      <c r="B261">
        <v>2572023</v>
      </c>
      <c r="C261">
        <v>257</v>
      </c>
      <c r="D261">
        <v>2023</v>
      </c>
      <c r="E261" t="s">
        <v>81</v>
      </c>
      <c r="F261">
        <v>9667</v>
      </c>
      <c r="G261">
        <v>5997</v>
      </c>
      <c r="H261">
        <v>2393</v>
      </c>
      <c r="I261">
        <v>653.90958784591407</v>
      </c>
      <c r="J261">
        <v>0</v>
      </c>
      <c r="K261">
        <v>0</v>
      </c>
      <c r="L261">
        <v>0</v>
      </c>
      <c r="M261">
        <v>0</v>
      </c>
      <c r="N261">
        <v>13924.90958784591</v>
      </c>
      <c r="O261">
        <v>35727.74</v>
      </c>
      <c r="P261">
        <v>821</v>
      </c>
      <c r="Q261">
        <v>88449.74</v>
      </c>
      <c r="R261">
        <v>2432</v>
      </c>
      <c r="S261">
        <v>1373</v>
      </c>
      <c r="T261">
        <v>28932.146915845911</v>
      </c>
      <c r="U261">
        <v>7309.03</v>
      </c>
      <c r="V261">
        <v>61.36</v>
      </c>
      <c r="W261">
        <v>10411.14</v>
      </c>
      <c r="X261">
        <v>418.99</v>
      </c>
      <c r="Y261">
        <v>1</v>
      </c>
    </row>
    <row r="262" spans="1:25">
      <c r="A262">
        <v>979497482</v>
      </c>
      <c r="B262">
        <v>2642019</v>
      </c>
      <c r="C262">
        <v>264</v>
      </c>
      <c r="D262">
        <v>2019</v>
      </c>
      <c r="E262" t="s">
        <v>148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</row>
    <row r="263" spans="1:25">
      <c r="A263">
        <v>979497482</v>
      </c>
      <c r="B263">
        <v>2642020</v>
      </c>
      <c r="C263">
        <v>264</v>
      </c>
      <c r="D263">
        <v>2020</v>
      </c>
      <c r="E263" t="s">
        <v>148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</row>
    <row r="264" spans="1:25">
      <c r="A264">
        <v>979497482</v>
      </c>
      <c r="B264">
        <v>2642021</v>
      </c>
      <c r="C264">
        <v>264</v>
      </c>
      <c r="D264">
        <v>2021</v>
      </c>
      <c r="E264" t="s">
        <v>148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</row>
    <row r="265" spans="1:25">
      <c r="A265">
        <v>979497482</v>
      </c>
      <c r="B265">
        <v>2642022</v>
      </c>
      <c r="C265">
        <v>264</v>
      </c>
      <c r="D265">
        <v>2022</v>
      </c>
      <c r="E265" t="s">
        <v>148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</row>
    <row r="266" spans="1:25">
      <c r="A266">
        <v>979497482</v>
      </c>
      <c r="B266">
        <v>2642023</v>
      </c>
      <c r="C266">
        <v>264</v>
      </c>
      <c r="D266">
        <v>2023</v>
      </c>
      <c r="E266" t="s">
        <v>148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</row>
    <row r="267" spans="1:25">
      <c r="A267">
        <v>922694435</v>
      </c>
      <c r="B267">
        <v>2672019</v>
      </c>
      <c r="C267">
        <v>267</v>
      </c>
      <c r="D267">
        <v>2019</v>
      </c>
      <c r="E267" t="s">
        <v>149</v>
      </c>
      <c r="F267">
        <v>109.9044642857143</v>
      </c>
      <c r="G267">
        <v>47.587499999999999</v>
      </c>
      <c r="H267">
        <v>0</v>
      </c>
      <c r="I267">
        <v>11.1831302022084</v>
      </c>
      <c r="J267">
        <v>0</v>
      </c>
      <c r="K267">
        <v>0</v>
      </c>
      <c r="L267">
        <v>0</v>
      </c>
      <c r="M267">
        <v>0</v>
      </c>
      <c r="N267">
        <v>168.67509448792271</v>
      </c>
      <c r="O267">
        <v>0</v>
      </c>
      <c r="P267">
        <v>0</v>
      </c>
      <c r="Q267">
        <v>3191.6</v>
      </c>
      <c r="R267">
        <v>161</v>
      </c>
      <c r="S267">
        <v>0</v>
      </c>
      <c r="T267">
        <v>596.49285448792261</v>
      </c>
      <c r="U267">
        <v>0</v>
      </c>
      <c r="V267">
        <v>0</v>
      </c>
      <c r="W267">
        <v>670.22</v>
      </c>
      <c r="X267">
        <v>0</v>
      </c>
      <c r="Y267">
        <v>0</v>
      </c>
    </row>
    <row r="268" spans="1:25">
      <c r="A268">
        <v>922694435</v>
      </c>
      <c r="B268">
        <v>2672020</v>
      </c>
      <c r="C268">
        <v>267</v>
      </c>
      <c r="D268">
        <v>2020</v>
      </c>
      <c r="E268" t="s">
        <v>149</v>
      </c>
      <c r="F268">
        <v>103.6368375325804</v>
      </c>
      <c r="G268">
        <v>49.613379669852307</v>
      </c>
      <c r="H268">
        <v>0</v>
      </c>
      <c r="I268">
        <v>11.1831302022084</v>
      </c>
      <c r="J268">
        <v>0</v>
      </c>
      <c r="K268">
        <v>0</v>
      </c>
      <c r="L268">
        <v>0</v>
      </c>
      <c r="M268">
        <v>0</v>
      </c>
      <c r="N268">
        <v>164.4333474046411</v>
      </c>
      <c r="O268">
        <v>0</v>
      </c>
      <c r="P268">
        <v>0</v>
      </c>
      <c r="Q268">
        <v>3028.99</v>
      </c>
      <c r="R268">
        <v>161</v>
      </c>
      <c r="S268">
        <v>0</v>
      </c>
      <c r="T268">
        <v>578.65691140464105</v>
      </c>
      <c r="U268">
        <v>0</v>
      </c>
      <c r="V268">
        <v>0</v>
      </c>
      <c r="W268">
        <v>703.13</v>
      </c>
      <c r="X268">
        <v>0</v>
      </c>
      <c r="Y268">
        <v>0</v>
      </c>
    </row>
    <row r="269" spans="1:25">
      <c r="A269">
        <v>922694435</v>
      </c>
      <c r="B269">
        <v>2672021</v>
      </c>
      <c r="C269">
        <v>267</v>
      </c>
      <c r="D269">
        <v>2021</v>
      </c>
      <c r="E269" t="s">
        <v>149</v>
      </c>
      <c r="F269">
        <v>96.878355704697981</v>
      </c>
      <c r="G269">
        <v>63.875838926174502</v>
      </c>
      <c r="H269">
        <v>0</v>
      </c>
      <c r="I269">
        <v>11.1831302022084</v>
      </c>
      <c r="J269">
        <v>0</v>
      </c>
      <c r="K269">
        <v>0</v>
      </c>
      <c r="L269">
        <v>0</v>
      </c>
      <c r="M269">
        <v>0</v>
      </c>
      <c r="N269">
        <v>171.93732483308091</v>
      </c>
      <c r="O269">
        <v>0</v>
      </c>
      <c r="P269">
        <v>0</v>
      </c>
      <c r="Q269">
        <v>2901.73</v>
      </c>
      <c r="R269">
        <v>126</v>
      </c>
      <c r="S269">
        <v>0</v>
      </c>
      <c r="T269">
        <v>540.52195283308083</v>
      </c>
      <c r="U269">
        <v>0</v>
      </c>
      <c r="V269">
        <v>0</v>
      </c>
      <c r="W269">
        <v>703.13</v>
      </c>
      <c r="X269">
        <v>0</v>
      </c>
      <c r="Y269">
        <v>0</v>
      </c>
    </row>
    <row r="270" spans="1:25">
      <c r="A270">
        <v>922694435</v>
      </c>
      <c r="B270">
        <v>2672022</v>
      </c>
      <c r="C270">
        <v>267</v>
      </c>
      <c r="D270">
        <v>2022</v>
      </c>
      <c r="E270" t="s">
        <v>149</v>
      </c>
      <c r="F270">
        <v>78.346060113728683</v>
      </c>
      <c r="G270">
        <v>48.450852965069053</v>
      </c>
      <c r="H270">
        <v>0</v>
      </c>
      <c r="I270">
        <v>11.1831302022084</v>
      </c>
      <c r="J270">
        <v>0</v>
      </c>
      <c r="K270">
        <v>0</v>
      </c>
      <c r="L270">
        <v>0</v>
      </c>
      <c r="M270">
        <v>0</v>
      </c>
      <c r="N270">
        <v>137.98004328100609</v>
      </c>
      <c r="O270">
        <v>0</v>
      </c>
      <c r="P270">
        <v>0</v>
      </c>
      <c r="Q270">
        <v>2774.47</v>
      </c>
      <c r="R270">
        <v>127</v>
      </c>
      <c r="S270">
        <v>0</v>
      </c>
      <c r="T270">
        <v>496.9257352810061</v>
      </c>
      <c r="U270">
        <v>0</v>
      </c>
      <c r="V270">
        <v>0</v>
      </c>
      <c r="W270">
        <v>703.13</v>
      </c>
      <c r="X270">
        <v>0</v>
      </c>
      <c r="Y270">
        <v>0</v>
      </c>
    </row>
    <row r="271" spans="1:25">
      <c r="A271">
        <v>922694435</v>
      </c>
      <c r="B271">
        <v>2672023</v>
      </c>
      <c r="C271">
        <v>267</v>
      </c>
      <c r="D271">
        <v>2023</v>
      </c>
      <c r="E271" t="s">
        <v>149</v>
      </c>
      <c r="F271">
        <v>104</v>
      </c>
      <c r="G271">
        <v>83</v>
      </c>
      <c r="H271">
        <v>0</v>
      </c>
      <c r="I271">
        <v>11.1831302022084</v>
      </c>
      <c r="J271">
        <v>0</v>
      </c>
      <c r="K271">
        <v>0</v>
      </c>
      <c r="L271">
        <v>0</v>
      </c>
      <c r="M271">
        <v>0</v>
      </c>
      <c r="N271">
        <v>198.18313020220839</v>
      </c>
      <c r="O271">
        <v>0</v>
      </c>
      <c r="P271">
        <v>0</v>
      </c>
      <c r="Q271">
        <v>2646.2</v>
      </c>
      <c r="R271">
        <v>127</v>
      </c>
      <c r="S271">
        <v>0</v>
      </c>
      <c r="T271">
        <v>546.40545020220839</v>
      </c>
      <c r="U271">
        <v>0</v>
      </c>
      <c r="V271">
        <v>0</v>
      </c>
      <c r="W271">
        <v>703.13</v>
      </c>
      <c r="X271">
        <v>0</v>
      </c>
      <c r="Y271">
        <v>0</v>
      </c>
    </row>
    <row r="272" spans="1:25">
      <c r="A272">
        <v>912631532</v>
      </c>
      <c r="B272">
        <v>2692019</v>
      </c>
      <c r="C272">
        <v>269</v>
      </c>
      <c r="D272">
        <v>2019</v>
      </c>
      <c r="E272" t="s">
        <v>82</v>
      </c>
      <c r="F272">
        <v>44505.642857142862</v>
      </c>
      <c r="G272">
        <v>57634.127678571444</v>
      </c>
      <c r="H272">
        <v>22989.294642857141</v>
      </c>
      <c r="I272">
        <v>4114.850695218448</v>
      </c>
      <c r="J272">
        <v>1837.1306745955351</v>
      </c>
      <c r="K272">
        <v>0</v>
      </c>
      <c r="L272">
        <v>250.40089285714291</v>
      </c>
      <c r="M272">
        <v>2515.3392857142858</v>
      </c>
      <c r="N272">
        <v>82336.717084099684</v>
      </c>
      <c r="O272">
        <v>52637.16</v>
      </c>
      <c r="P272">
        <v>1040</v>
      </c>
      <c r="Q272">
        <v>1318770.1299999999</v>
      </c>
      <c r="R272">
        <v>37473</v>
      </c>
      <c r="S272">
        <v>1807.1480144404329</v>
      </c>
      <c r="T272">
        <v>237306.5145425401</v>
      </c>
      <c r="U272">
        <v>106181.52</v>
      </c>
      <c r="V272">
        <v>28920.46</v>
      </c>
      <c r="W272">
        <v>88415.73</v>
      </c>
      <c r="X272">
        <v>23049.23</v>
      </c>
      <c r="Y272">
        <v>1</v>
      </c>
    </row>
    <row r="273" spans="1:25">
      <c r="A273">
        <v>912631532</v>
      </c>
      <c r="B273">
        <v>2692020</v>
      </c>
      <c r="C273">
        <v>269</v>
      </c>
      <c r="D273">
        <v>2020</v>
      </c>
      <c r="E273" t="s">
        <v>82</v>
      </c>
      <c r="F273">
        <v>43411.707211120767</v>
      </c>
      <c r="G273">
        <v>55870.17810599479</v>
      </c>
      <c r="H273">
        <v>24074.616854908771</v>
      </c>
      <c r="I273">
        <v>4114.850695218448</v>
      </c>
      <c r="J273">
        <v>1837.1306745955351</v>
      </c>
      <c r="K273">
        <v>0</v>
      </c>
      <c r="L273">
        <v>1156.543006081668</v>
      </c>
      <c r="M273">
        <v>3705.5682015638581</v>
      </c>
      <c r="N273">
        <v>76297.13862437522</v>
      </c>
      <c r="O273">
        <v>70051.58</v>
      </c>
      <c r="P273">
        <v>1360</v>
      </c>
      <c r="Q273">
        <v>1369819.57</v>
      </c>
      <c r="R273">
        <v>48074</v>
      </c>
      <c r="S273">
        <v>4391.6149732620324</v>
      </c>
      <c r="T273">
        <v>250495.98173763731</v>
      </c>
      <c r="U273">
        <v>104617.60000000001</v>
      </c>
      <c r="V273">
        <v>28954.82</v>
      </c>
      <c r="W273">
        <v>87671.14</v>
      </c>
      <c r="X273">
        <v>23049.23</v>
      </c>
      <c r="Y273">
        <v>1</v>
      </c>
    </row>
    <row r="274" spans="1:25">
      <c r="A274">
        <v>912631532</v>
      </c>
      <c r="B274">
        <v>2692021</v>
      </c>
      <c r="C274">
        <v>269</v>
      </c>
      <c r="D274">
        <v>2021</v>
      </c>
      <c r="E274" t="s">
        <v>82</v>
      </c>
      <c r="F274">
        <v>68526</v>
      </c>
      <c r="G274">
        <v>63987.621644295301</v>
      </c>
      <c r="H274">
        <v>29339.237416107379</v>
      </c>
      <c r="I274">
        <v>4114.850695218448</v>
      </c>
      <c r="J274">
        <v>1837.1306745955351</v>
      </c>
      <c r="K274">
        <v>0</v>
      </c>
      <c r="L274">
        <v>18929.604865771809</v>
      </c>
      <c r="M274">
        <v>1908.8229865771809</v>
      </c>
      <c r="N274">
        <v>88287.937745652889</v>
      </c>
      <c r="O274">
        <v>123211.92</v>
      </c>
      <c r="P274">
        <v>1626</v>
      </c>
      <c r="Q274">
        <v>1871762.3</v>
      </c>
      <c r="R274">
        <v>54370</v>
      </c>
      <c r="S274">
        <v>3644.651162790698</v>
      </c>
      <c r="T274">
        <v>314708.43370044359</v>
      </c>
      <c r="U274">
        <v>162920.16</v>
      </c>
      <c r="V274">
        <v>28954.82</v>
      </c>
      <c r="W274">
        <v>110270.79</v>
      </c>
      <c r="X274">
        <v>26351.94</v>
      </c>
      <c r="Y274">
        <v>1</v>
      </c>
    </row>
    <row r="275" spans="1:25">
      <c r="A275">
        <v>912631532</v>
      </c>
      <c r="B275">
        <v>2692022</v>
      </c>
      <c r="C275">
        <v>269</v>
      </c>
      <c r="D275">
        <v>2022</v>
      </c>
      <c r="E275" t="s">
        <v>82</v>
      </c>
      <c r="F275">
        <v>60237.811535337132</v>
      </c>
      <c r="G275">
        <v>84874.554833468734</v>
      </c>
      <c r="H275">
        <v>41650.208773355</v>
      </c>
      <c r="I275">
        <v>4114.850695218448</v>
      </c>
      <c r="J275">
        <v>1837.1306745955351</v>
      </c>
      <c r="K275">
        <v>0</v>
      </c>
      <c r="L275">
        <v>623.67587327376123</v>
      </c>
      <c r="M275">
        <v>1398.889520714866</v>
      </c>
      <c r="N275">
        <v>107391.5735712762</v>
      </c>
      <c r="O275">
        <v>121734.29</v>
      </c>
      <c r="P275">
        <v>3375</v>
      </c>
      <c r="Q275">
        <v>1908476.81</v>
      </c>
      <c r="R275">
        <v>59866</v>
      </c>
      <c r="S275">
        <v>10717.32899022801</v>
      </c>
      <c r="T275">
        <v>351075.55052150431</v>
      </c>
      <c r="U275">
        <v>163098.44</v>
      </c>
      <c r="V275">
        <v>28954.82</v>
      </c>
      <c r="W275">
        <v>109858.09</v>
      </c>
      <c r="X275">
        <v>26351.94</v>
      </c>
      <c r="Y275">
        <v>1</v>
      </c>
    </row>
    <row r="276" spans="1:25">
      <c r="A276">
        <v>912631532</v>
      </c>
      <c r="B276">
        <v>2692023</v>
      </c>
      <c r="C276">
        <v>269</v>
      </c>
      <c r="D276">
        <v>2023</v>
      </c>
      <c r="E276" t="s">
        <v>82</v>
      </c>
      <c r="F276">
        <v>54784</v>
      </c>
      <c r="G276">
        <v>95588</v>
      </c>
      <c r="H276">
        <v>40083</v>
      </c>
      <c r="I276">
        <v>4114.850695218448</v>
      </c>
      <c r="J276">
        <v>1837.1306745955351</v>
      </c>
      <c r="K276">
        <v>0</v>
      </c>
      <c r="L276">
        <v>0</v>
      </c>
      <c r="M276">
        <v>475</v>
      </c>
      <c r="N276">
        <v>115765.98136981401</v>
      </c>
      <c r="O276">
        <v>180366.81</v>
      </c>
      <c r="P276">
        <v>3399</v>
      </c>
      <c r="Q276">
        <v>2283477.69</v>
      </c>
      <c r="R276">
        <v>65663</v>
      </c>
      <c r="S276">
        <v>1543</v>
      </c>
      <c r="T276">
        <v>392348.38156981388</v>
      </c>
      <c r="U276">
        <v>167321.32</v>
      </c>
      <c r="V276">
        <v>32704.26</v>
      </c>
      <c r="W276">
        <v>117644.99</v>
      </c>
      <c r="X276">
        <v>26893.07</v>
      </c>
      <c r="Y276">
        <v>1</v>
      </c>
    </row>
    <row r="277" spans="1:25">
      <c r="A277">
        <v>923819177</v>
      </c>
      <c r="B277">
        <v>2742019</v>
      </c>
      <c r="C277">
        <v>274</v>
      </c>
      <c r="D277">
        <v>2019</v>
      </c>
      <c r="E277" t="s">
        <v>150</v>
      </c>
      <c r="F277">
        <v>659.42678571428576</v>
      </c>
      <c r="G277">
        <v>981.2089285714286</v>
      </c>
      <c r="H277">
        <v>0</v>
      </c>
      <c r="I277">
        <v>137.9903658591077</v>
      </c>
      <c r="J277">
        <v>0</v>
      </c>
      <c r="K277">
        <v>0</v>
      </c>
      <c r="L277">
        <v>0</v>
      </c>
      <c r="M277">
        <v>0</v>
      </c>
      <c r="N277">
        <v>1778.626080144822</v>
      </c>
      <c r="O277">
        <v>0</v>
      </c>
      <c r="P277">
        <v>0</v>
      </c>
      <c r="Q277">
        <v>14915.68</v>
      </c>
      <c r="R277">
        <v>1339</v>
      </c>
      <c r="S277">
        <v>0</v>
      </c>
      <c r="T277">
        <v>4364.576928144822</v>
      </c>
      <c r="U277">
        <v>966.71</v>
      </c>
      <c r="V277">
        <v>0</v>
      </c>
      <c r="W277">
        <v>1474.2</v>
      </c>
      <c r="X277">
        <v>62.08</v>
      </c>
      <c r="Y277">
        <v>0</v>
      </c>
    </row>
    <row r="278" spans="1:25">
      <c r="A278">
        <v>923819177</v>
      </c>
      <c r="B278">
        <v>2742020</v>
      </c>
      <c r="C278">
        <v>274</v>
      </c>
      <c r="D278">
        <v>2020</v>
      </c>
      <c r="E278" t="s">
        <v>150</v>
      </c>
      <c r="F278">
        <v>170.89052997393571</v>
      </c>
      <c r="G278">
        <v>880.91311902693315</v>
      </c>
      <c r="H278">
        <v>99.226759339704614</v>
      </c>
      <c r="I278">
        <v>137.9903658591077</v>
      </c>
      <c r="J278">
        <v>0</v>
      </c>
      <c r="K278">
        <v>0</v>
      </c>
      <c r="L278">
        <v>0</v>
      </c>
      <c r="M278">
        <v>0</v>
      </c>
      <c r="N278">
        <v>1090.5672555202721</v>
      </c>
      <c r="O278">
        <v>0</v>
      </c>
      <c r="P278">
        <v>0</v>
      </c>
      <c r="Q278">
        <v>13684.49</v>
      </c>
      <c r="R278">
        <v>1375</v>
      </c>
      <c r="S278">
        <v>0</v>
      </c>
      <c r="T278">
        <v>3609.590619520272</v>
      </c>
      <c r="U278">
        <v>966.71</v>
      </c>
      <c r="V278">
        <v>0</v>
      </c>
      <c r="W278">
        <v>2132.29</v>
      </c>
      <c r="X278">
        <v>62.08</v>
      </c>
      <c r="Y278">
        <v>0</v>
      </c>
    </row>
    <row r="279" spans="1:25">
      <c r="A279">
        <v>923819177</v>
      </c>
      <c r="B279">
        <v>2742021</v>
      </c>
      <c r="C279">
        <v>274</v>
      </c>
      <c r="D279">
        <v>2021</v>
      </c>
      <c r="E279" t="s">
        <v>150</v>
      </c>
      <c r="F279">
        <v>577.01174496644296</v>
      </c>
      <c r="G279">
        <v>581.270134228188</v>
      </c>
      <c r="H279">
        <v>139.4622483221477</v>
      </c>
      <c r="I279">
        <v>137.9903658591077</v>
      </c>
      <c r="J279">
        <v>0</v>
      </c>
      <c r="K279">
        <v>0</v>
      </c>
      <c r="L279">
        <v>0</v>
      </c>
      <c r="M279">
        <v>0</v>
      </c>
      <c r="N279">
        <v>1156.8099967315909</v>
      </c>
      <c r="O279">
        <v>0</v>
      </c>
      <c r="P279">
        <v>0</v>
      </c>
      <c r="Q279">
        <v>12356.34</v>
      </c>
      <c r="R279">
        <v>1315</v>
      </c>
      <c r="S279">
        <v>0</v>
      </c>
      <c r="T279">
        <v>3504.8000207315908</v>
      </c>
      <c r="U279">
        <v>966.71</v>
      </c>
      <c r="V279">
        <v>0</v>
      </c>
      <c r="W279">
        <v>2132.29</v>
      </c>
      <c r="X279">
        <v>62.08</v>
      </c>
      <c r="Y279">
        <v>0</v>
      </c>
    </row>
    <row r="280" spans="1:25">
      <c r="A280">
        <v>923819177</v>
      </c>
      <c r="B280">
        <v>2742022</v>
      </c>
      <c r="C280">
        <v>274</v>
      </c>
      <c r="D280">
        <v>2022</v>
      </c>
      <c r="E280" t="s">
        <v>150</v>
      </c>
      <c r="F280">
        <v>860.77579203899268</v>
      </c>
      <c r="G280">
        <v>709.23801787164905</v>
      </c>
      <c r="H280">
        <v>0</v>
      </c>
      <c r="I280">
        <v>137.9903658591077</v>
      </c>
      <c r="J280">
        <v>0</v>
      </c>
      <c r="K280">
        <v>0</v>
      </c>
      <c r="L280">
        <v>0</v>
      </c>
      <c r="M280">
        <v>0</v>
      </c>
      <c r="N280">
        <v>1708.0041757697491</v>
      </c>
      <c r="O280">
        <v>0</v>
      </c>
      <c r="P280">
        <v>0</v>
      </c>
      <c r="Q280">
        <v>12562.38</v>
      </c>
      <c r="R280">
        <v>450</v>
      </c>
      <c r="S280">
        <v>0</v>
      </c>
      <c r="T280">
        <v>3208.2191437697488</v>
      </c>
      <c r="U280">
        <v>966.71</v>
      </c>
      <c r="V280">
        <v>0</v>
      </c>
      <c r="W280">
        <v>2132.29</v>
      </c>
      <c r="X280">
        <v>62.08</v>
      </c>
      <c r="Y280">
        <v>0</v>
      </c>
    </row>
    <row r="281" spans="1:25">
      <c r="A281">
        <v>923819177</v>
      </c>
      <c r="B281">
        <v>2742023</v>
      </c>
      <c r="C281">
        <v>274</v>
      </c>
      <c r="D281">
        <v>2023</v>
      </c>
      <c r="E281" t="s">
        <v>150</v>
      </c>
      <c r="F281">
        <v>895</v>
      </c>
      <c r="G281">
        <v>848</v>
      </c>
      <c r="H281">
        <v>0</v>
      </c>
      <c r="I281">
        <v>137.9903658591077</v>
      </c>
      <c r="J281">
        <v>0</v>
      </c>
      <c r="K281">
        <v>0</v>
      </c>
      <c r="L281">
        <v>0</v>
      </c>
      <c r="M281">
        <v>0</v>
      </c>
      <c r="N281">
        <v>1880.9903658591079</v>
      </c>
      <c r="O281">
        <v>0</v>
      </c>
      <c r="P281">
        <v>0</v>
      </c>
      <c r="Q281">
        <v>12182.62</v>
      </c>
      <c r="R281">
        <v>488</v>
      </c>
      <c r="S281">
        <v>0</v>
      </c>
      <c r="T281">
        <v>3387.4573978591079</v>
      </c>
      <c r="U281">
        <v>966.71</v>
      </c>
      <c r="V281">
        <v>0</v>
      </c>
      <c r="W281">
        <v>2132.29</v>
      </c>
      <c r="X281">
        <v>62.08</v>
      </c>
      <c r="Y281">
        <v>0</v>
      </c>
    </row>
    <row r="282" spans="1:25">
      <c r="A282">
        <v>971589752</v>
      </c>
      <c r="B282">
        <v>2752019</v>
      </c>
      <c r="C282">
        <v>275</v>
      </c>
      <c r="D282">
        <v>2019</v>
      </c>
      <c r="E282" t="s">
        <v>83</v>
      </c>
      <c r="F282">
        <v>4804.0714285714284</v>
      </c>
      <c r="G282">
        <v>1472.9464285714289</v>
      </c>
      <c r="H282">
        <v>426.0214285714286</v>
      </c>
      <c r="I282">
        <v>183.61400239831269</v>
      </c>
      <c r="J282">
        <v>0</v>
      </c>
      <c r="K282">
        <v>0</v>
      </c>
      <c r="L282">
        <v>0</v>
      </c>
      <c r="M282">
        <v>0</v>
      </c>
      <c r="N282">
        <v>6034.6104309697412</v>
      </c>
      <c r="O282">
        <v>544.39</v>
      </c>
      <c r="P282">
        <v>21</v>
      </c>
      <c r="Q282">
        <v>64797.56</v>
      </c>
      <c r="R282">
        <v>3740</v>
      </c>
      <c r="S282">
        <v>756.77978339350182</v>
      </c>
      <c r="T282">
        <v>16014.977234363239</v>
      </c>
      <c r="U282">
        <v>7612.09</v>
      </c>
      <c r="V282">
        <v>0</v>
      </c>
      <c r="W282">
        <v>9663.2199999999993</v>
      </c>
      <c r="X282">
        <v>339.11</v>
      </c>
      <c r="Y282">
        <v>1</v>
      </c>
    </row>
    <row r="283" spans="1:25">
      <c r="A283">
        <v>971589752</v>
      </c>
      <c r="B283">
        <v>2752020</v>
      </c>
      <c r="C283">
        <v>275</v>
      </c>
      <c r="D283">
        <v>2020</v>
      </c>
      <c r="E283" t="s">
        <v>83</v>
      </c>
      <c r="F283">
        <v>4088.1424847958301</v>
      </c>
      <c r="G283">
        <v>2721.018245004344</v>
      </c>
      <c r="H283">
        <v>1866.565595134666</v>
      </c>
      <c r="I283">
        <v>183.61400239831269</v>
      </c>
      <c r="J283">
        <v>0</v>
      </c>
      <c r="K283">
        <v>0</v>
      </c>
      <c r="L283">
        <v>0</v>
      </c>
      <c r="M283">
        <v>0</v>
      </c>
      <c r="N283">
        <v>5126.2091370638218</v>
      </c>
      <c r="O283">
        <v>524.19000000000005</v>
      </c>
      <c r="P283">
        <v>20</v>
      </c>
      <c r="Q283">
        <v>82810.91</v>
      </c>
      <c r="R283">
        <v>4134</v>
      </c>
      <c r="S283">
        <v>879.01604278074853</v>
      </c>
      <c r="T283">
        <v>17126.039539844569</v>
      </c>
      <c r="U283">
        <v>7612.09</v>
      </c>
      <c r="V283">
        <v>0</v>
      </c>
      <c r="W283">
        <v>9934.4599999999991</v>
      </c>
      <c r="X283">
        <v>368.35</v>
      </c>
      <c r="Y283">
        <v>1</v>
      </c>
    </row>
    <row r="284" spans="1:25">
      <c r="A284">
        <v>971589752</v>
      </c>
      <c r="B284">
        <v>2752021</v>
      </c>
      <c r="C284">
        <v>275</v>
      </c>
      <c r="D284">
        <v>2021</v>
      </c>
      <c r="E284" t="s">
        <v>83</v>
      </c>
      <c r="F284">
        <v>5717.9521812080538</v>
      </c>
      <c r="G284">
        <v>2180.2953020134232</v>
      </c>
      <c r="H284">
        <v>792.06040268456377</v>
      </c>
      <c r="I284">
        <v>183.61400239831269</v>
      </c>
      <c r="J284">
        <v>0</v>
      </c>
      <c r="K284">
        <v>0</v>
      </c>
      <c r="L284">
        <v>0</v>
      </c>
      <c r="M284">
        <v>0</v>
      </c>
      <c r="N284">
        <v>7289.8010829352252</v>
      </c>
      <c r="O284">
        <v>503.99</v>
      </c>
      <c r="P284">
        <v>20</v>
      </c>
      <c r="Q284">
        <v>82751.320000000007</v>
      </c>
      <c r="R284">
        <v>4407</v>
      </c>
      <c r="S284">
        <v>1255.8139534883719</v>
      </c>
      <c r="T284">
        <v>19932.758952423599</v>
      </c>
      <c r="U284">
        <v>7612.09</v>
      </c>
      <c r="V284">
        <v>0</v>
      </c>
      <c r="W284">
        <v>9934.4599999999991</v>
      </c>
      <c r="X284">
        <v>368.35</v>
      </c>
      <c r="Y284">
        <v>1</v>
      </c>
    </row>
    <row r="285" spans="1:25">
      <c r="A285">
        <v>971589752</v>
      </c>
      <c r="B285">
        <v>2752022</v>
      </c>
      <c r="C285">
        <v>275</v>
      </c>
      <c r="D285">
        <v>2022</v>
      </c>
      <c r="E285" t="s">
        <v>83</v>
      </c>
      <c r="F285">
        <v>4130.6929325751425</v>
      </c>
      <c r="G285">
        <v>2347.289195775792</v>
      </c>
      <c r="H285">
        <v>733.97887896019506</v>
      </c>
      <c r="I285">
        <v>183.61400239831269</v>
      </c>
      <c r="J285">
        <v>0</v>
      </c>
      <c r="K285">
        <v>0</v>
      </c>
      <c r="L285">
        <v>0</v>
      </c>
      <c r="M285">
        <v>0</v>
      </c>
      <c r="N285">
        <v>5927.6172517890518</v>
      </c>
      <c r="O285">
        <v>482.78</v>
      </c>
      <c r="P285">
        <v>21</v>
      </c>
      <c r="Q285">
        <v>81396.91</v>
      </c>
      <c r="R285">
        <v>4608</v>
      </c>
      <c r="S285">
        <v>0</v>
      </c>
      <c r="T285">
        <v>17401.759335789051</v>
      </c>
      <c r="U285">
        <v>7612.09</v>
      </c>
      <c r="V285">
        <v>0</v>
      </c>
      <c r="W285">
        <v>9934.4599999999991</v>
      </c>
      <c r="X285">
        <v>368.35</v>
      </c>
      <c r="Y285">
        <v>1</v>
      </c>
    </row>
    <row r="286" spans="1:25">
      <c r="A286">
        <v>971589752</v>
      </c>
      <c r="B286">
        <v>2752023</v>
      </c>
      <c r="C286">
        <v>275</v>
      </c>
      <c r="D286">
        <v>2023</v>
      </c>
      <c r="E286" t="s">
        <v>83</v>
      </c>
      <c r="F286">
        <v>4246</v>
      </c>
      <c r="G286">
        <v>2627</v>
      </c>
      <c r="H286">
        <v>762.99999999999989</v>
      </c>
      <c r="I286">
        <v>183.61400239831269</v>
      </c>
      <c r="J286">
        <v>0</v>
      </c>
      <c r="K286">
        <v>0</v>
      </c>
      <c r="L286">
        <v>0</v>
      </c>
      <c r="M286">
        <v>0</v>
      </c>
      <c r="N286">
        <v>6293.6140023983126</v>
      </c>
      <c r="O286">
        <v>470.66</v>
      </c>
      <c r="P286">
        <v>12</v>
      </c>
      <c r="Q286">
        <v>119269.89</v>
      </c>
      <c r="R286">
        <v>3296</v>
      </c>
      <c r="S286">
        <v>884</v>
      </c>
      <c r="T286">
        <v>20495.923982398312</v>
      </c>
      <c r="U286">
        <v>7612.09</v>
      </c>
      <c r="V286">
        <v>0</v>
      </c>
      <c r="W286">
        <v>10000.27</v>
      </c>
      <c r="X286">
        <v>368.35</v>
      </c>
      <c r="Y286">
        <v>1</v>
      </c>
    </row>
    <row r="287" spans="1:25">
      <c r="A287">
        <v>971040246</v>
      </c>
      <c r="B287">
        <v>2872019</v>
      </c>
      <c r="C287">
        <v>287</v>
      </c>
      <c r="D287">
        <v>2019</v>
      </c>
      <c r="E287" t="s">
        <v>151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1081.47</v>
      </c>
      <c r="V287">
        <v>0</v>
      </c>
      <c r="W287">
        <v>0</v>
      </c>
      <c r="X287">
        <v>0</v>
      </c>
      <c r="Y287">
        <v>0</v>
      </c>
    </row>
    <row r="288" spans="1:25">
      <c r="A288">
        <v>971040246</v>
      </c>
      <c r="B288">
        <v>2872020</v>
      </c>
      <c r="C288">
        <v>287</v>
      </c>
      <c r="D288">
        <v>2020</v>
      </c>
      <c r="E288" t="s">
        <v>151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</row>
    <row r="289" spans="1:25">
      <c r="A289">
        <v>971040246</v>
      </c>
      <c r="B289">
        <v>2872021</v>
      </c>
      <c r="C289">
        <v>287</v>
      </c>
      <c r="D289">
        <v>2021</v>
      </c>
      <c r="E289" t="s">
        <v>151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</row>
    <row r="290" spans="1:25">
      <c r="A290">
        <v>971040246</v>
      </c>
      <c r="B290">
        <v>2872022</v>
      </c>
      <c r="C290">
        <v>287</v>
      </c>
      <c r="D290">
        <v>2022</v>
      </c>
      <c r="E290" t="s">
        <v>151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</row>
    <row r="291" spans="1:25">
      <c r="A291">
        <v>971040246</v>
      </c>
      <c r="B291">
        <v>2872023</v>
      </c>
      <c r="C291">
        <v>287</v>
      </c>
      <c r="D291">
        <v>2023</v>
      </c>
      <c r="E291" t="s">
        <v>151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</row>
    <row r="292" spans="1:25">
      <c r="A292">
        <v>917537534</v>
      </c>
      <c r="B292">
        <v>2942019</v>
      </c>
      <c r="C292">
        <v>294</v>
      </c>
      <c r="D292">
        <v>2019</v>
      </c>
      <c r="E292" t="s">
        <v>152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</row>
    <row r="293" spans="1:25">
      <c r="A293">
        <v>917537534</v>
      </c>
      <c r="B293">
        <v>2942020</v>
      </c>
      <c r="C293">
        <v>294</v>
      </c>
      <c r="D293">
        <v>2020</v>
      </c>
      <c r="E293" t="s">
        <v>152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11214.96</v>
      </c>
      <c r="X293">
        <v>0</v>
      </c>
      <c r="Y293">
        <v>0</v>
      </c>
    </row>
    <row r="294" spans="1:25">
      <c r="A294">
        <v>917537534</v>
      </c>
      <c r="B294">
        <v>2942021</v>
      </c>
      <c r="C294">
        <v>294</v>
      </c>
      <c r="D294">
        <v>2021</v>
      </c>
      <c r="E294" t="s">
        <v>152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11214.96</v>
      </c>
      <c r="X294">
        <v>0</v>
      </c>
      <c r="Y294">
        <v>0</v>
      </c>
    </row>
    <row r="295" spans="1:25">
      <c r="A295">
        <v>917537534</v>
      </c>
      <c r="B295">
        <v>2942022</v>
      </c>
      <c r="C295">
        <v>294</v>
      </c>
      <c r="D295">
        <v>2022</v>
      </c>
      <c r="E295" t="s">
        <v>152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5236.46</v>
      </c>
      <c r="X295">
        <v>0</v>
      </c>
      <c r="Y295">
        <v>0</v>
      </c>
    </row>
    <row r="296" spans="1:25">
      <c r="A296">
        <v>917537534</v>
      </c>
      <c r="B296">
        <v>2942023</v>
      </c>
      <c r="C296">
        <v>294</v>
      </c>
      <c r="D296">
        <v>2023</v>
      </c>
      <c r="E296" t="s">
        <v>152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5236.46</v>
      </c>
      <c r="X296">
        <v>0</v>
      </c>
      <c r="Y296">
        <v>0</v>
      </c>
    </row>
    <row r="297" spans="1:25">
      <c r="A297">
        <v>916319908</v>
      </c>
      <c r="B297">
        <v>2952019</v>
      </c>
      <c r="C297">
        <v>295</v>
      </c>
      <c r="D297">
        <v>2019</v>
      </c>
      <c r="E297" t="s">
        <v>84</v>
      </c>
      <c r="F297">
        <v>3374.1803571428568</v>
      </c>
      <c r="G297">
        <v>2724.9508928571431</v>
      </c>
      <c r="H297">
        <v>782.9276785714286</v>
      </c>
      <c r="I297">
        <v>230.86163537487059</v>
      </c>
      <c r="J297">
        <v>0</v>
      </c>
      <c r="K297">
        <v>0</v>
      </c>
      <c r="L297">
        <v>0</v>
      </c>
      <c r="M297">
        <v>0</v>
      </c>
      <c r="N297">
        <v>5547.0652068034424</v>
      </c>
      <c r="O297">
        <v>26.26</v>
      </c>
      <c r="P297">
        <v>45</v>
      </c>
      <c r="Q297">
        <v>37891.160000000003</v>
      </c>
      <c r="R297">
        <v>2591</v>
      </c>
      <c r="S297">
        <v>1783.7545126353789</v>
      </c>
      <c r="T297">
        <v>13136.71603143882</v>
      </c>
      <c r="U297">
        <v>7681.34</v>
      </c>
      <c r="V297">
        <v>0</v>
      </c>
      <c r="W297">
        <v>8743.86</v>
      </c>
      <c r="X297">
        <v>2117.06</v>
      </c>
      <c r="Y297">
        <v>1</v>
      </c>
    </row>
    <row r="298" spans="1:25">
      <c r="A298">
        <v>916319908</v>
      </c>
      <c r="B298">
        <v>2952020</v>
      </c>
      <c r="C298">
        <v>295</v>
      </c>
      <c r="D298">
        <v>2020</v>
      </c>
      <c r="E298" t="s">
        <v>84</v>
      </c>
      <c r="F298">
        <v>4072.7072111207649</v>
      </c>
      <c r="G298">
        <v>3270.0729800173772</v>
      </c>
      <c r="H298">
        <v>1887.513466550826</v>
      </c>
      <c r="I298">
        <v>230.86163537487059</v>
      </c>
      <c r="J298">
        <v>0</v>
      </c>
      <c r="K298">
        <v>0</v>
      </c>
      <c r="L298">
        <v>0</v>
      </c>
      <c r="M298">
        <v>0</v>
      </c>
      <c r="N298">
        <v>5686.1283599621856</v>
      </c>
      <c r="O298">
        <v>0</v>
      </c>
      <c r="P298">
        <v>26</v>
      </c>
      <c r="Q298">
        <v>44596.55</v>
      </c>
      <c r="R298">
        <v>1939</v>
      </c>
      <c r="S298">
        <v>137.45454545454541</v>
      </c>
      <c r="T298">
        <v>11516.85448541673</v>
      </c>
      <c r="U298">
        <v>7681.34</v>
      </c>
      <c r="V298">
        <v>0</v>
      </c>
      <c r="W298">
        <v>8743.86</v>
      </c>
      <c r="X298">
        <v>2117.06</v>
      </c>
      <c r="Y298">
        <v>1</v>
      </c>
    </row>
    <row r="299" spans="1:25">
      <c r="A299">
        <v>916319908</v>
      </c>
      <c r="B299">
        <v>2952021</v>
      </c>
      <c r="C299">
        <v>295</v>
      </c>
      <c r="D299">
        <v>2021</v>
      </c>
      <c r="E299" t="s">
        <v>84</v>
      </c>
      <c r="F299">
        <v>6441.8783557046982</v>
      </c>
      <c r="G299">
        <v>4720.4244966442948</v>
      </c>
      <c r="H299">
        <v>3621.760067114094</v>
      </c>
      <c r="I299">
        <v>230.86163537487059</v>
      </c>
      <c r="J299">
        <v>0</v>
      </c>
      <c r="K299">
        <v>0</v>
      </c>
      <c r="L299">
        <v>3.1937919463087252</v>
      </c>
      <c r="M299">
        <v>0</v>
      </c>
      <c r="N299">
        <v>7768.2106286634589</v>
      </c>
      <c r="O299">
        <v>0</v>
      </c>
      <c r="P299">
        <v>0</v>
      </c>
      <c r="Q299">
        <v>44832.89</v>
      </c>
      <c r="R299">
        <v>2172</v>
      </c>
      <c r="S299">
        <v>0</v>
      </c>
      <c r="T299">
        <v>13688.24023266346</v>
      </c>
      <c r="U299">
        <v>7681.34</v>
      </c>
      <c r="V299">
        <v>0</v>
      </c>
      <c r="W299">
        <v>8743.86</v>
      </c>
      <c r="X299">
        <v>2117.06</v>
      </c>
      <c r="Y299">
        <v>1</v>
      </c>
    </row>
    <row r="300" spans="1:25">
      <c r="A300">
        <v>916319908</v>
      </c>
      <c r="B300">
        <v>2952022</v>
      </c>
      <c r="C300">
        <v>295</v>
      </c>
      <c r="D300">
        <v>2022</v>
      </c>
      <c r="E300" t="s">
        <v>84</v>
      </c>
      <c r="F300">
        <v>9050.0008123476855</v>
      </c>
      <c r="G300">
        <v>4627.5718927701046</v>
      </c>
      <c r="H300">
        <v>3529.6961819658818</v>
      </c>
      <c r="I300">
        <v>230.86163537487059</v>
      </c>
      <c r="J300">
        <v>0</v>
      </c>
      <c r="K300">
        <v>0</v>
      </c>
      <c r="L300">
        <v>0</v>
      </c>
      <c r="M300">
        <v>0</v>
      </c>
      <c r="N300">
        <v>10378.738158526779</v>
      </c>
      <c r="O300">
        <v>0</v>
      </c>
      <c r="P300">
        <v>0</v>
      </c>
      <c r="Q300">
        <v>105441.98</v>
      </c>
      <c r="R300">
        <v>2016</v>
      </c>
      <c r="S300">
        <v>47.491856677524432</v>
      </c>
      <c r="T300">
        <v>21257.1795432043</v>
      </c>
      <c r="U300">
        <v>7681.34</v>
      </c>
      <c r="V300">
        <v>0</v>
      </c>
      <c r="W300">
        <v>10655.88</v>
      </c>
      <c r="X300">
        <v>2181.8000000000002</v>
      </c>
      <c r="Y300">
        <v>1</v>
      </c>
    </row>
    <row r="301" spans="1:25">
      <c r="A301">
        <v>916319908</v>
      </c>
      <c r="B301">
        <v>2952023</v>
      </c>
      <c r="C301">
        <v>295</v>
      </c>
      <c r="D301">
        <v>2023</v>
      </c>
      <c r="E301" t="s">
        <v>84</v>
      </c>
      <c r="F301">
        <v>4616</v>
      </c>
      <c r="G301">
        <v>4165</v>
      </c>
      <c r="H301">
        <v>962</v>
      </c>
      <c r="I301">
        <v>230.86163537487059</v>
      </c>
      <c r="J301">
        <v>0</v>
      </c>
      <c r="K301">
        <v>0</v>
      </c>
      <c r="L301">
        <v>58</v>
      </c>
      <c r="M301">
        <v>0</v>
      </c>
      <c r="N301">
        <v>7991.8616353748703</v>
      </c>
      <c r="O301">
        <v>0</v>
      </c>
      <c r="P301">
        <v>0</v>
      </c>
      <c r="Q301">
        <v>106724.68</v>
      </c>
      <c r="R301">
        <v>3914</v>
      </c>
      <c r="S301">
        <v>0</v>
      </c>
      <c r="T301">
        <v>20828.044883374871</v>
      </c>
      <c r="U301">
        <v>7681.34</v>
      </c>
      <c r="V301">
        <v>0</v>
      </c>
      <c r="W301">
        <v>10655.88</v>
      </c>
      <c r="X301">
        <v>2181.8000000000002</v>
      </c>
      <c r="Y301">
        <v>1</v>
      </c>
    </row>
    <row r="302" spans="1:25">
      <c r="A302">
        <v>953681781</v>
      </c>
      <c r="B302">
        <v>3062019</v>
      </c>
      <c r="C302">
        <v>306</v>
      </c>
      <c r="D302">
        <v>2019</v>
      </c>
      <c r="E302" t="s">
        <v>153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</row>
    <row r="303" spans="1:25">
      <c r="A303">
        <v>953681781</v>
      </c>
      <c r="B303">
        <v>3062020</v>
      </c>
      <c r="C303">
        <v>306</v>
      </c>
      <c r="D303">
        <v>2020</v>
      </c>
      <c r="E303" t="s">
        <v>153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65.8</v>
      </c>
      <c r="X303">
        <v>0</v>
      </c>
      <c r="Y303">
        <v>0</v>
      </c>
    </row>
    <row r="304" spans="1:25">
      <c r="A304">
        <v>953681781</v>
      </c>
      <c r="B304">
        <v>3062021</v>
      </c>
      <c r="C304">
        <v>306</v>
      </c>
      <c r="D304">
        <v>2021</v>
      </c>
      <c r="E304" t="s">
        <v>153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65.8</v>
      </c>
      <c r="X304">
        <v>0</v>
      </c>
      <c r="Y304">
        <v>0</v>
      </c>
    </row>
    <row r="305" spans="1:25">
      <c r="A305">
        <v>953681781</v>
      </c>
      <c r="B305">
        <v>3062022</v>
      </c>
      <c r="C305">
        <v>306</v>
      </c>
      <c r="D305">
        <v>2022</v>
      </c>
      <c r="E305" t="s">
        <v>153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</row>
    <row r="306" spans="1:25">
      <c r="A306">
        <v>953681781</v>
      </c>
      <c r="B306">
        <v>3062023</v>
      </c>
      <c r="C306">
        <v>306</v>
      </c>
      <c r="D306">
        <v>2023</v>
      </c>
      <c r="E306" t="s">
        <v>153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</row>
    <row r="307" spans="1:25">
      <c r="A307">
        <v>925668389</v>
      </c>
      <c r="B307">
        <v>3112019</v>
      </c>
      <c r="C307">
        <v>311</v>
      </c>
      <c r="D307">
        <v>2019</v>
      </c>
      <c r="E307" t="s">
        <v>85</v>
      </c>
      <c r="F307">
        <v>15418.35</v>
      </c>
      <c r="G307">
        <v>12089.491071428571</v>
      </c>
      <c r="H307">
        <v>1070.71875</v>
      </c>
      <c r="I307">
        <v>955.68467522233766</v>
      </c>
      <c r="J307">
        <v>0</v>
      </c>
      <c r="K307">
        <v>0</v>
      </c>
      <c r="L307">
        <v>0</v>
      </c>
      <c r="M307">
        <v>0</v>
      </c>
      <c r="N307">
        <v>27392.80699665091</v>
      </c>
      <c r="O307">
        <v>6984.15</v>
      </c>
      <c r="P307">
        <v>689</v>
      </c>
      <c r="Q307">
        <v>320136.67</v>
      </c>
      <c r="R307">
        <v>15033</v>
      </c>
      <c r="S307">
        <v>685.42960288808661</v>
      </c>
      <c r="T307">
        <v>71147.537151539</v>
      </c>
      <c r="U307">
        <v>34011.4</v>
      </c>
      <c r="V307">
        <v>25738.9</v>
      </c>
      <c r="W307">
        <v>24200.19</v>
      </c>
      <c r="X307">
        <v>7532.1</v>
      </c>
      <c r="Y307">
        <v>1</v>
      </c>
    </row>
    <row r="308" spans="1:25">
      <c r="A308">
        <v>925668389</v>
      </c>
      <c r="B308">
        <v>3112020</v>
      </c>
      <c r="C308">
        <v>311</v>
      </c>
      <c r="D308">
        <v>2020</v>
      </c>
      <c r="E308" t="s">
        <v>85</v>
      </c>
      <c r="F308">
        <v>13450.73848827107</v>
      </c>
      <c r="G308">
        <v>10783.743701129461</v>
      </c>
      <c r="H308">
        <v>1115.7497827975669</v>
      </c>
      <c r="I308">
        <v>955.68467522233766</v>
      </c>
      <c r="J308">
        <v>0</v>
      </c>
      <c r="K308">
        <v>0</v>
      </c>
      <c r="L308">
        <v>0</v>
      </c>
      <c r="M308">
        <v>0</v>
      </c>
      <c r="N308">
        <v>24074.41708182529</v>
      </c>
      <c r="O308">
        <v>6389.26</v>
      </c>
      <c r="P308">
        <v>589</v>
      </c>
      <c r="Q308">
        <v>309994.25</v>
      </c>
      <c r="R308">
        <v>13361</v>
      </c>
      <c r="S308">
        <v>470.11764705882348</v>
      </c>
      <c r="T308">
        <v>64944.196164884117</v>
      </c>
      <c r="U308">
        <v>34011.4</v>
      </c>
      <c r="V308">
        <v>25738.9</v>
      </c>
      <c r="W308">
        <v>24407.49</v>
      </c>
      <c r="X308">
        <v>7532.1</v>
      </c>
      <c r="Y308">
        <v>1</v>
      </c>
    </row>
    <row r="309" spans="1:25">
      <c r="A309">
        <v>925668389</v>
      </c>
      <c r="B309">
        <v>3112021</v>
      </c>
      <c r="C309">
        <v>311</v>
      </c>
      <c r="D309">
        <v>2021</v>
      </c>
      <c r="E309" t="s">
        <v>85</v>
      </c>
      <c r="F309">
        <v>19096.746644295301</v>
      </c>
      <c r="G309">
        <v>8276.1795302013434</v>
      </c>
      <c r="H309">
        <v>1080.5662751677851</v>
      </c>
      <c r="I309">
        <v>955.68467522233766</v>
      </c>
      <c r="J309">
        <v>0</v>
      </c>
      <c r="K309">
        <v>0</v>
      </c>
      <c r="L309">
        <v>0</v>
      </c>
      <c r="M309">
        <v>0</v>
      </c>
      <c r="N309">
        <v>27248.044574551201</v>
      </c>
      <c r="O309">
        <v>6129.69</v>
      </c>
      <c r="P309">
        <v>257</v>
      </c>
      <c r="Q309">
        <v>299191.28999999998</v>
      </c>
      <c r="R309">
        <v>9987</v>
      </c>
      <c r="S309">
        <v>1275.9069767441861</v>
      </c>
      <c r="T309">
        <v>64292.785479295388</v>
      </c>
      <c r="U309">
        <v>34668.199999999997</v>
      </c>
      <c r="V309">
        <v>25738.9</v>
      </c>
      <c r="W309">
        <v>24433.08</v>
      </c>
      <c r="X309">
        <v>6843.28</v>
      </c>
      <c r="Y309">
        <v>1</v>
      </c>
    </row>
    <row r="310" spans="1:25">
      <c r="A310">
        <v>925668389</v>
      </c>
      <c r="B310">
        <v>3112022</v>
      </c>
      <c r="C310">
        <v>311</v>
      </c>
      <c r="D310">
        <v>2022</v>
      </c>
      <c r="E310" t="s">
        <v>85</v>
      </c>
      <c r="F310">
        <v>20735.934199837531</v>
      </c>
      <c r="G310">
        <v>9315.9650690495546</v>
      </c>
      <c r="H310">
        <v>1657.637692932575</v>
      </c>
      <c r="I310">
        <v>955.68467522233766</v>
      </c>
      <c r="J310">
        <v>0</v>
      </c>
      <c r="K310">
        <v>0</v>
      </c>
      <c r="L310">
        <v>0</v>
      </c>
      <c r="M310">
        <v>0</v>
      </c>
      <c r="N310">
        <v>29349.946251176851</v>
      </c>
      <c r="O310">
        <v>5870.12</v>
      </c>
      <c r="P310">
        <v>257</v>
      </c>
      <c r="Q310">
        <v>302593.98</v>
      </c>
      <c r="R310">
        <v>9851</v>
      </c>
      <c r="S310">
        <v>420.03908794788271</v>
      </c>
      <c r="T310">
        <v>65665.584099124724</v>
      </c>
      <c r="U310">
        <v>34668.199999999997</v>
      </c>
      <c r="V310">
        <v>25738.9</v>
      </c>
      <c r="W310">
        <v>24433.08</v>
      </c>
      <c r="X310">
        <v>6843.28</v>
      </c>
      <c r="Y310">
        <v>1</v>
      </c>
    </row>
    <row r="311" spans="1:25">
      <c r="A311">
        <v>925668389</v>
      </c>
      <c r="B311">
        <v>3112023</v>
      </c>
      <c r="C311">
        <v>311</v>
      </c>
      <c r="D311">
        <v>2023</v>
      </c>
      <c r="E311" t="s">
        <v>85</v>
      </c>
      <c r="F311">
        <v>23614</v>
      </c>
      <c r="G311">
        <v>10783</v>
      </c>
      <c r="H311">
        <v>322</v>
      </c>
      <c r="I311">
        <v>955.68467522233766</v>
      </c>
      <c r="J311">
        <v>0</v>
      </c>
      <c r="K311">
        <v>0</v>
      </c>
      <c r="L311">
        <v>0</v>
      </c>
      <c r="M311">
        <v>0</v>
      </c>
      <c r="N311">
        <v>35030.684675222343</v>
      </c>
      <c r="O311">
        <v>5610.55</v>
      </c>
      <c r="P311">
        <v>257</v>
      </c>
      <c r="Q311">
        <v>299070.09000000003</v>
      </c>
      <c r="R311">
        <v>9974</v>
      </c>
      <c r="S311">
        <v>2067</v>
      </c>
      <c r="T311">
        <v>72799.986179222338</v>
      </c>
      <c r="U311">
        <v>34668.199999999997</v>
      </c>
      <c r="V311">
        <v>25738.9</v>
      </c>
      <c r="W311">
        <v>24433.08</v>
      </c>
      <c r="X311">
        <v>6843.28</v>
      </c>
      <c r="Y311">
        <v>1</v>
      </c>
    </row>
    <row r="312" spans="1:25">
      <c r="A312">
        <v>962986633</v>
      </c>
      <c r="B312">
        <v>3192019</v>
      </c>
      <c r="C312">
        <v>319</v>
      </c>
      <c r="D312">
        <v>2019</v>
      </c>
      <c r="E312" t="s">
        <v>56</v>
      </c>
      <c r="F312">
        <v>29852.091964285719</v>
      </c>
      <c r="G312">
        <v>1587.3830357142861</v>
      </c>
      <c r="H312">
        <v>636.76607142857142</v>
      </c>
      <c r="I312">
        <v>1483.680999707228</v>
      </c>
      <c r="J312">
        <v>471.57468969189898</v>
      </c>
      <c r="K312">
        <v>0</v>
      </c>
      <c r="L312">
        <v>0</v>
      </c>
      <c r="M312">
        <v>0</v>
      </c>
      <c r="N312">
        <v>32757.96461797056</v>
      </c>
      <c r="O312">
        <v>4925.7700000000004</v>
      </c>
      <c r="P312">
        <v>82</v>
      </c>
      <c r="Q312">
        <v>675065.82</v>
      </c>
      <c r="R312">
        <v>25487</v>
      </c>
      <c r="S312">
        <v>19563.98555956679</v>
      </c>
      <c r="T312">
        <v>134738.2471015373</v>
      </c>
      <c r="U312">
        <v>147513.81</v>
      </c>
      <c r="V312">
        <v>0</v>
      </c>
      <c r="W312">
        <v>57861.19</v>
      </c>
      <c r="X312">
        <v>0</v>
      </c>
      <c r="Y312">
        <v>1</v>
      </c>
    </row>
    <row r="313" spans="1:25">
      <c r="A313">
        <v>962986633</v>
      </c>
      <c r="B313">
        <v>3192020</v>
      </c>
      <c r="C313">
        <v>319</v>
      </c>
      <c r="D313">
        <v>2020</v>
      </c>
      <c r="E313" t="s">
        <v>56</v>
      </c>
      <c r="F313">
        <v>54603.383145091233</v>
      </c>
      <c r="G313">
        <v>28805.528236316251</v>
      </c>
      <c r="H313">
        <v>11348.23370981755</v>
      </c>
      <c r="I313">
        <v>1483.680999707228</v>
      </c>
      <c r="J313">
        <v>471.57468969189898</v>
      </c>
      <c r="K313">
        <v>0</v>
      </c>
      <c r="L313">
        <v>0</v>
      </c>
      <c r="M313">
        <v>0</v>
      </c>
      <c r="N313">
        <v>74015.93336098906</v>
      </c>
      <c r="O313">
        <v>4842.95</v>
      </c>
      <c r="P313">
        <v>82</v>
      </c>
      <c r="Q313">
        <v>651997.42000000004</v>
      </c>
      <c r="R313">
        <v>31674</v>
      </c>
      <c r="S313">
        <v>11964.320855614969</v>
      </c>
      <c r="T313">
        <v>172648.10914860401</v>
      </c>
      <c r="U313">
        <v>142284.12</v>
      </c>
      <c r="V313">
        <v>0</v>
      </c>
      <c r="W313">
        <v>53762.27</v>
      </c>
      <c r="X313">
        <v>0</v>
      </c>
      <c r="Y313">
        <v>1</v>
      </c>
    </row>
    <row r="314" spans="1:25">
      <c r="A314">
        <v>962986633</v>
      </c>
      <c r="B314">
        <v>3192021</v>
      </c>
      <c r="C314">
        <v>319</v>
      </c>
      <c r="D314">
        <v>2021</v>
      </c>
      <c r="E314" t="s">
        <v>56</v>
      </c>
      <c r="F314">
        <v>14612.66275167785</v>
      </c>
      <c r="G314">
        <v>11155.91526845638</v>
      </c>
      <c r="H314">
        <v>2085.546140939598</v>
      </c>
      <c r="I314">
        <v>1483.680999707228</v>
      </c>
      <c r="J314">
        <v>471.57468969189898</v>
      </c>
      <c r="K314">
        <v>0</v>
      </c>
      <c r="L314">
        <v>0</v>
      </c>
      <c r="M314">
        <v>0</v>
      </c>
      <c r="N314">
        <v>25638.287568593762</v>
      </c>
      <c r="O314">
        <v>4760.13</v>
      </c>
      <c r="P314">
        <v>82</v>
      </c>
      <c r="Q314">
        <v>464011.17</v>
      </c>
      <c r="R314">
        <v>29314</v>
      </c>
      <c r="S314">
        <v>5796.8372093023254</v>
      </c>
      <c r="T314">
        <v>100020.40545789609</v>
      </c>
      <c r="U314">
        <v>123759.46</v>
      </c>
      <c r="V314">
        <v>0</v>
      </c>
      <c r="W314">
        <v>53762.27</v>
      </c>
      <c r="X314">
        <v>0</v>
      </c>
      <c r="Y314">
        <v>1</v>
      </c>
    </row>
    <row r="315" spans="1:25">
      <c r="A315">
        <v>962986633</v>
      </c>
      <c r="B315">
        <v>3192022</v>
      </c>
      <c r="C315">
        <v>319</v>
      </c>
      <c r="D315">
        <v>2022</v>
      </c>
      <c r="E315" t="s">
        <v>56</v>
      </c>
      <c r="F315">
        <v>22790.456539398871</v>
      </c>
      <c r="G315">
        <v>1918.4476035743301</v>
      </c>
      <c r="H315">
        <v>472.1380991064176</v>
      </c>
      <c r="I315">
        <v>1483.680999707228</v>
      </c>
      <c r="J315">
        <v>471.57468969189898</v>
      </c>
      <c r="K315">
        <v>0</v>
      </c>
      <c r="L315">
        <v>0</v>
      </c>
      <c r="M315">
        <v>0</v>
      </c>
      <c r="N315">
        <v>26192.021733265901</v>
      </c>
      <c r="O315">
        <v>4677.3100000000004</v>
      </c>
      <c r="P315">
        <v>82</v>
      </c>
      <c r="Q315">
        <v>588420.94999999995</v>
      </c>
      <c r="R315">
        <v>28794</v>
      </c>
      <c r="S315">
        <v>2193.0684039087951</v>
      </c>
      <c r="T315">
        <v>106844.1046731747</v>
      </c>
      <c r="U315">
        <v>123759.46</v>
      </c>
      <c r="V315">
        <v>0</v>
      </c>
      <c r="W315">
        <v>53762.27</v>
      </c>
      <c r="X315">
        <v>0</v>
      </c>
      <c r="Y315">
        <v>1</v>
      </c>
    </row>
    <row r="316" spans="1:25">
      <c r="A316">
        <v>962986633</v>
      </c>
      <c r="B316">
        <v>3192023</v>
      </c>
      <c r="C316">
        <v>319</v>
      </c>
      <c r="D316">
        <v>2023</v>
      </c>
      <c r="E316" t="s">
        <v>56</v>
      </c>
      <c r="F316">
        <v>29110</v>
      </c>
      <c r="G316">
        <v>20429</v>
      </c>
      <c r="H316">
        <v>0</v>
      </c>
      <c r="I316">
        <v>1483.680999707228</v>
      </c>
      <c r="J316">
        <v>471.57468969189898</v>
      </c>
      <c r="K316">
        <v>0</v>
      </c>
      <c r="L316">
        <v>0</v>
      </c>
      <c r="M316">
        <v>0</v>
      </c>
      <c r="N316">
        <v>51494.255689399128</v>
      </c>
      <c r="O316">
        <v>4594.49</v>
      </c>
      <c r="P316">
        <v>82</v>
      </c>
      <c r="Q316">
        <v>569129.94999999995</v>
      </c>
      <c r="R316">
        <v>30702</v>
      </c>
      <c r="S316">
        <v>4121</v>
      </c>
      <c r="T316">
        <v>134362.6188733991</v>
      </c>
      <c r="U316">
        <v>123759.46</v>
      </c>
      <c r="V316">
        <v>0</v>
      </c>
      <c r="W316">
        <v>53762.27</v>
      </c>
      <c r="X316">
        <v>0</v>
      </c>
      <c r="Y316">
        <v>1</v>
      </c>
    </row>
    <row r="317" spans="1:25">
      <c r="A317">
        <v>923050612</v>
      </c>
      <c r="B317">
        <v>3432019</v>
      </c>
      <c r="C317">
        <v>343</v>
      </c>
      <c r="D317">
        <v>2019</v>
      </c>
      <c r="E317" t="s">
        <v>86</v>
      </c>
      <c r="F317">
        <v>1229.34375</v>
      </c>
      <c r="G317">
        <v>828.24910714285727</v>
      </c>
      <c r="H317">
        <v>52.119642857142857</v>
      </c>
      <c r="I317">
        <v>69.483246593889533</v>
      </c>
      <c r="J317">
        <v>0</v>
      </c>
      <c r="K317">
        <v>0</v>
      </c>
      <c r="L317">
        <v>0</v>
      </c>
      <c r="M317">
        <v>0</v>
      </c>
      <c r="N317">
        <v>2074.956460879604</v>
      </c>
      <c r="O317">
        <v>23.23</v>
      </c>
      <c r="P317">
        <v>1</v>
      </c>
      <c r="Q317">
        <v>20633.29</v>
      </c>
      <c r="R317">
        <v>914</v>
      </c>
      <c r="S317">
        <v>0</v>
      </c>
      <c r="T317">
        <v>4716.8415328796036</v>
      </c>
      <c r="U317">
        <v>1810.17</v>
      </c>
      <c r="V317">
        <v>0</v>
      </c>
      <c r="W317">
        <v>2575.41</v>
      </c>
      <c r="X317">
        <v>277.25</v>
      </c>
      <c r="Y317">
        <v>1</v>
      </c>
    </row>
    <row r="318" spans="1:25">
      <c r="A318">
        <v>923050612</v>
      </c>
      <c r="B318">
        <v>3432020</v>
      </c>
      <c r="C318">
        <v>343</v>
      </c>
      <c r="D318">
        <v>2020</v>
      </c>
      <c r="E318" t="s">
        <v>86</v>
      </c>
      <c r="F318">
        <v>1522.5794960903561</v>
      </c>
      <c r="G318">
        <v>693.48479582971333</v>
      </c>
      <c r="H318">
        <v>9.9226759339704618</v>
      </c>
      <c r="I318">
        <v>69.483246593889533</v>
      </c>
      <c r="J318">
        <v>0</v>
      </c>
      <c r="K318">
        <v>0</v>
      </c>
      <c r="L318">
        <v>0</v>
      </c>
      <c r="M318">
        <v>0</v>
      </c>
      <c r="N318">
        <v>2275.624862579989</v>
      </c>
      <c r="O318">
        <v>22.22</v>
      </c>
      <c r="P318">
        <v>1</v>
      </c>
      <c r="Q318">
        <v>21287.77</v>
      </c>
      <c r="R318">
        <v>936</v>
      </c>
      <c r="S318">
        <v>0</v>
      </c>
      <c r="T318">
        <v>4994.1400265799884</v>
      </c>
      <c r="U318">
        <v>1810.17</v>
      </c>
      <c r="V318">
        <v>0</v>
      </c>
      <c r="W318">
        <v>2575.41</v>
      </c>
      <c r="X318">
        <v>277.25</v>
      </c>
      <c r="Y318">
        <v>1</v>
      </c>
    </row>
    <row r="319" spans="1:25">
      <c r="A319">
        <v>923050612</v>
      </c>
      <c r="B319">
        <v>3432021</v>
      </c>
      <c r="C319">
        <v>343</v>
      </c>
      <c r="D319">
        <v>2021</v>
      </c>
      <c r="E319" t="s">
        <v>86</v>
      </c>
      <c r="F319">
        <v>1271.129194630872</v>
      </c>
      <c r="G319">
        <v>762.25167785234908</v>
      </c>
      <c r="H319">
        <v>0</v>
      </c>
      <c r="I319">
        <v>69.483246593889533</v>
      </c>
      <c r="J319">
        <v>0</v>
      </c>
      <c r="K319">
        <v>0</v>
      </c>
      <c r="L319">
        <v>0</v>
      </c>
      <c r="M319">
        <v>0</v>
      </c>
      <c r="N319">
        <v>2102.8641190771109</v>
      </c>
      <c r="O319">
        <v>21.21</v>
      </c>
      <c r="P319">
        <v>1</v>
      </c>
      <c r="Q319">
        <v>20753.48</v>
      </c>
      <c r="R319">
        <v>869</v>
      </c>
      <c r="S319">
        <v>0</v>
      </c>
      <c r="T319">
        <v>4709.6282030771108</v>
      </c>
      <c r="U319">
        <v>1810.17</v>
      </c>
      <c r="V319">
        <v>0</v>
      </c>
      <c r="W319">
        <v>2575.41</v>
      </c>
      <c r="X319">
        <v>277.25</v>
      </c>
      <c r="Y319">
        <v>1</v>
      </c>
    </row>
    <row r="320" spans="1:25">
      <c r="A320">
        <v>923050612</v>
      </c>
      <c r="B320">
        <v>3432022</v>
      </c>
      <c r="C320">
        <v>343</v>
      </c>
      <c r="D320">
        <v>2022</v>
      </c>
      <c r="E320" t="s">
        <v>86</v>
      </c>
      <c r="F320">
        <v>1096.8448415922021</v>
      </c>
      <c r="G320">
        <v>781.39886271324133</v>
      </c>
      <c r="H320">
        <v>0</v>
      </c>
      <c r="I320">
        <v>69.483246593889533</v>
      </c>
      <c r="J320">
        <v>0</v>
      </c>
      <c r="K320">
        <v>0</v>
      </c>
      <c r="L320">
        <v>0</v>
      </c>
      <c r="M320">
        <v>0</v>
      </c>
      <c r="N320">
        <v>1947.726950899332</v>
      </c>
      <c r="O320">
        <v>20.2</v>
      </c>
      <c r="P320">
        <v>1</v>
      </c>
      <c r="Q320">
        <v>21066.58</v>
      </c>
      <c r="R320">
        <v>939</v>
      </c>
      <c r="S320">
        <v>0</v>
      </c>
      <c r="T320">
        <v>4650.5817588993323</v>
      </c>
      <c r="U320">
        <v>1810.17</v>
      </c>
      <c r="V320">
        <v>0</v>
      </c>
      <c r="W320">
        <v>2575.41</v>
      </c>
      <c r="X320">
        <v>277.25</v>
      </c>
      <c r="Y320">
        <v>1</v>
      </c>
    </row>
    <row r="321" spans="1:25">
      <c r="A321">
        <v>923050612</v>
      </c>
      <c r="B321">
        <v>3432023</v>
      </c>
      <c r="C321">
        <v>343</v>
      </c>
      <c r="D321">
        <v>2023</v>
      </c>
      <c r="E321" t="s">
        <v>86</v>
      </c>
      <c r="F321">
        <v>1504</v>
      </c>
      <c r="G321">
        <v>788</v>
      </c>
      <c r="H321">
        <v>88</v>
      </c>
      <c r="I321">
        <v>69.483246593889533</v>
      </c>
      <c r="J321">
        <v>0</v>
      </c>
      <c r="K321">
        <v>0</v>
      </c>
      <c r="L321">
        <v>0</v>
      </c>
      <c r="M321">
        <v>0</v>
      </c>
      <c r="N321">
        <v>2273.4832465938889</v>
      </c>
      <c r="O321">
        <v>19.190000000000001</v>
      </c>
      <c r="P321">
        <v>1</v>
      </c>
      <c r="Q321">
        <v>20293.93</v>
      </c>
      <c r="R321">
        <v>950</v>
      </c>
      <c r="S321">
        <v>0</v>
      </c>
      <c r="T321">
        <v>4922.660078593889</v>
      </c>
      <c r="U321">
        <v>1810.17</v>
      </c>
      <c r="V321">
        <v>0</v>
      </c>
      <c r="W321">
        <v>2575.41</v>
      </c>
      <c r="X321">
        <v>277.25</v>
      </c>
      <c r="Y321">
        <v>1</v>
      </c>
    </row>
    <row r="322" spans="1:25">
      <c r="A322">
        <v>966731508</v>
      </c>
      <c r="B322">
        <v>3492019</v>
      </c>
      <c r="C322">
        <v>349</v>
      </c>
      <c r="D322">
        <v>2019</v>
      </c>
      <c r="E322" t="s">
        <v>154</v>
      </c>
      <c r="F322">
        <v>0</v>
      </c>
      <c r="G322">
        <v>0</v>
      </c>
      <c r="H322">
        <v>0</v>
      </c>
      <c r="I322">
        <v>2.2050390964378801</v>
      </c>
      <c r="J322">
        <v>0</v>
      </c>
      <c r="K322">
        <v>0</v>
      </c>
      <c r="L322">
        <v>0</v>
      </c>
      <c r="M322">
        <v>0</v>
      </c>
      <c r="N322">
        <v>2.2050390964378801</v>
      </c>
      <c r="O322">
        <v>0</v>
      </c>
      <c r="P322">
        <v>0</v>
      </c>
      <c r="Q322">
        <v>7304.32</v>
      </c>
      <c r="R322">
        <v>129</v>
      </c>
      <c r="S322">
        <v>0</v>
      </c>
      <c r="T322">
        <v>741.84619109643779</v>
      </c>
      <c r="U322">
        <v>0</v>
      </c>
      <c r="V322">
        <v>0</v>
      </c>
      <c r="W322">
        <v>2088.59</v>
      </c>
      <c r="X322">
        <v>711.11</v>
      </c>
      <c r="Y322">
        <v>0</v>
      </c>
    </row>
    <row r="323" spans="1:25">
      <c r="A323">
        <v>966731508</v>
      </c>
      <c r="B323">
        <v>3492020</v>
      </c>
      <c r="C323">
        <v>349</v>
      </c>
      <c r="D323">
        <v>2020</v>
      </c>
      <c r="E323" t="s">
        <v>154</v>
      </c>
      <c r="F323">
        <v>17.640312771503041</v>
      </c>
      <c r="G323">
        <v>99.226759339704614</v>
      </c>
      <c r="H323">
        <v>0</v>
      </c>
      <c r="I323">
        <v>2.2050390964378801</v>
      </c>
      <c r="J323">
        <v>0</v>
      </c>
      <c r="K323">
        <v>0</v>
      </c>
      <c r="L323">
        <v>0</v>
      </c>
      <c r="M323">
        <v>0</v>
      </c>
      <c r="N323">
        <v>119.07211120764551</v>
      </c>
      <c r="O323">
        <v>0</v>
      </c>
      <c r="P323">
        <v>0</v>
      </c>
      <c r="Q323">
        <v>8019.4</v>
      </c>
      <c r="R323">
        <v>145</v>
      </c>
      <c r="S323">
        <v>0</v>
      </c>
      <c r="T323">
        <v>934.49395120764552</v>
      </c>
      <c r="U323">
        <v>0</v>
      </c>
      <c r="V323">
        <v>0</v>
      </c>
      <c r="W323">
        <v>2088.59</v>
      </c>
      <c r="X323">
        <v>711.11</v>
      </c>
      <c r="Y323">
        <v>0</v>
      </c>
    </row>
    <row r="324" spans="1:25">
      <c r="A324">
        <v>966731508</v>
      </c>
      <c r="B324">
        <v>3492021</v>
      </c>
      <c r="C324">
        <v>349</v>
      </c>
      <c r="D324">
        <v>2021</v>
      </c>
      <c r="E324" t="s">
        <v>154</v>
      </c>
      <c r="F324">
        <v>0</v>
      </c>
      <c r="G324">
        <v>0</v>
      </c>
      <c r="H324">
        <v>0</v>
      </c>
      <c r="I324">
        <v>2.2050390964378801</v>
      </c>
      <c r="J324">
        <v>0</v>
      </c>
      <c r="K324">
        <v>0</v>
      </c>
      <c r="L324">
        <v>0</v>
      </c>
      <c r="M324">
        <v>0</v>
      </c>
      <c r="N324">
        <v>2.2050390964378801</v>
      </c>
      <c r="O324">
        <v>0</v>
      </c>
      <c r="P324">
        <v>0</v>
      </c>
      <c r="Q324">
        <v>7889.11</v>
      </c>
      <c r="R324">
        <v>129</v>
      </c>
      <c r="S324">
        <v>0</v>
      </c>
      <c r="T324">
        <v>790.73463509643784</v>
      </c>
      <c r="U324">
        <v>0</v>
      </c>
      <c r="V324">
        <v>0</v>
      </c>
      <c r="W324">
        <v>2088.59</v>
      </c>
      <c r="X324">
        <v>711.11</v>
      </c>
      <c r="Y324">
        <v>0</v>
      </c>
    </row>
    <row r="325" spans="1:25">
      <c r="A325">
        <v>966731508</v>
      </c>
      <c r="B325">
        <v>3492022</v>
      </c>
      <c r="C325">
        <v>349</v>
      </c>
      <c r="D325">
        <v>2022</v>
      </c>
      <c r="E325" t="s">
        <v>154</v>
      </c>
      <c r="F325">
        <v>0</v>
      </c>
      <c r="G325">
        <v>0</v>
      </c>
      <c r="H325">
        <v>0</v>
      </c>
      <c r="I325">
        <v>2.2050390964378801</v>
      </c>
      <c r="J325">
        <v>0</v>
      </c>
      <c r="K325">
        <v>0</v>
      </c>
      <c r="L325">
        <v>0</v>
      </c>
      <c r="M325">
        <v>0</v>
      </c>
      <c r="N325">
        <v>2.2050390964378801</v>
      </c>
      <c r="O325">
        <v>0</v>
      </c>
      <c r="P325">
        <v>0</v>
      </c>
      <c r="Q325">
        <v>7745.6900000000014</v>
      </c>
      <c r="R325">
        <v>142</v>
      </c>
      <c r="S325">
        <v>0</v>
      </c>
      <c r="T325">
        <v>791.74472309643784</v>
      </c>
      <c r="U325">
        <v>0</v>
      </c>
      <c r="V325">
        <v>0</v>
      </c>
      <c r="W325">
        <v>2088.59</v>
      </c>
      <c r="X325">
        <v>711.11</v>
      </c>
      <c r="Y325">
        <v>0</v>
      </c>
    </row>
    <row r="326" spans="1:25">
      <c r="A326">
        <v>966731508</v>
      </c>
      <c r="B326">
        <v>3492023</v>
      </c>
      <c r="C326">
        <v>349</v>
      </c>
      <c r="D326">
        <v>2023</v>
      </c>
      <c r="E326" t="s">
        <v>154</v>
      </c>
      <c r="F326">
        <v>0</v>
      </c>
      <c r="G326">
        <v>0</v>
      </c>
      <c r="H326">
        <v>0</v>
      </c>
      <c r="I326">
        <v>2.2050390964378801</v>
      </c>
      <c r="J326">
        <v>0</v>
      </c>
      <c r="K326">
        <v>0</v>
      </c>
      <c r="L326">
        <v>0</v>
      </c>
      <c r="M326">
        <v>0</v>
      </c>
      <c r="N326">
        <v>2.2050390964378801</v>
      </c>
      <c r="O326">
        <v>0</v>
      </c>
      <c r="P326">
        <v>0</v>
      </c>
      <c r="Q326">
        <v>7603.28</v>
      </c>
      <c r="R326">
        <v>141</v>
      </c>
      <c r="S326">
        <v>0</v>
      </c>
      <c r="T326">
        <v>778.83924709643782</v>
      </c>
      <c r="U326">
        <v>0</v>
      </c>
      <c r="V326">
        <v>0</v>
      </c>
      <c r="W326">
        <v>2088.59</v>
      </c>
      <c r="X326">
        <v>711.11</v>
      </c>
      <c r="Y326">
        <v>0</v>
      </c>
    </row>
    <row r="327" spans="1:25">
      <c r="A327">
        <v>986347801</v>
      </c>
      <c r="B327">
        <v>3542019</v>
      </c>
      <c r="C327">
        <v>354</v>
      </c>
      <c r="D327">
        <v>2019</v>
      </c>
      <c r="E327" t="s">
        <v>87</v>
      </c>
      <c r="F327">
        <v>18709.818749999999</v>
      </c>
      <c r="G327">
        <v>3931.633928571428</v>
      </c>
      <c r="H327">
        <v>2237.7455357142858</v>
      </c>
      <c r="I327">
        <v>548.32660359707165</v>
      </c>
      <c r="J327">
        <v>0</v>
      </c>
      <c r="K327">
        <v>0</v>
      </c>
      <c r="L327">
        <v>0</v>
      </c>
      <c r="M327">
        <v>0</v>
      </c>
      <c r="N327">
        <v>20952.03374645421</v>
      </c>
      <c r="O327">
        <v>35841.870000000003</v>
      </c>
      <c r="P327">
        <v>1348</v>
      </c>
      <c r="Q327">
        <v>597666.49</v>
      </c>
      <c r="R327">
        <v>17174</v>
      </c>
      <c r="S327">
        <v>1117.039711191336</v>
      </c>
      <c r="T327">
        <v>93552.372353645536</v>
      </c>
      <c r="U327">
        <v>20613.71</v>
      </c>
      <c r="V327">
        <v>22059.7</v>
      </c>
      <c r="W327">
        <v>16175.51</v>
      </c>
      <c r="X327">
        <v>2598.52</v>
      </c>
      <c r="Y327">
        <v>1</v>
      </c>
    </row>
    <row r="328" spans="1:25">
      <c r="A328">
        <v>986347801</v>
      </c>
      <c r="B328">
        <v>3542020</v>
      </c>
      <c r="C328">
        <v>354</v>
      </c>
      <c r="D328">
        <v>2020</v>
      </c>
      <c r="E328" t="s">
        <v>87</v>
      </c>
      <c r="F328">
        <v>7241.3483927019988</v>
      </c>
      <c r="G328">
        <v>11461.793223284099</v>
      </c>
      <c r="H328">
        <v>4404.5655951346653</v>
      </c>
      <c r="I328">
        <v>548.32660359707165</v>
      </c>
      <c r="J328">
        <v>0</v>
      </c>
      <c r="K328">
        <v>0</v>
      </c>
      <c r="L328">
        <v>0</v>
      </c>
      <c r="M328">
        <v>0</v>
      </c>
      <c r="N328">
        <v>14846.90262444851</v>
      </c>
      <c r="O328">
        <v>34512.71</v>
      </c>
      <c r="P328">
        <v>1316</v>
      </c>
      <c r="Q328">
        <v>808879.71</v>
      </c>
      <c r="R328">
        <v>20955</v>
      </c>
      <c r="S328">
        <v>2240.8556149732622</v>
      </c>
      <c r="T328">
        <v>109866.36455142179</v>
      </c>
      <c r="U328">
        <v>15451.35</v>
      </c>
      <c r="V328">
        <v>22059.7</v>
      </c>
      <c r="W328">
        <v>16706.63</v>
      </c>
      <c r="X328">
        <v>2347.16</v>
      </c>
      <c r="Y328">
        <v>1</v>
      </c>
    </row>
    <row r="329" spans="1:25">
      <c r="A329">
        <v>986347801</v>
      </c>
      <c r="B329">
        <v>3542021</v>
      </c>
      <c r="C329">
        <v>354</v>
      </c>
      <c r="D329">
        <v>2021</v>
      </c>
      <c r="E329" t="s">
        <v>87</v>
      </c>
      <c r="F329">
        <v>4354.2030201342277</v>
      </c>
      <c r="G329">
        <v>5079.1937919463089</v>
      </c>
      <c r="H329">
        <v>2039.7684563758389</v>
      </c>
      <c r="I329">
        <v>548.32660359707165</v>
      </c>
      <c r="J329">
        <v>0</v>
      </c>
      <c r="K329">
        <v>0</v>
      </c>
      <c r="L329">
        <v>0</v>
      </c>
      <c r="M329">
        <v>0</v>
      </c>
      <c r="N329">
        <v>7941.9549593017691</v>
      </c>
      <c r="O329">
        <v>33836.01</v>
      </c>
      <c r="P329">
        <v>670</v>
      </c>
      <c r="Q329">
        <v>855310.42</v>
      </c>
      <c r="R329">
        <v>15509</v>
      </c>
      <c r="S329">
        <v>1118.5116279069771</v>
      </c>
      <c r="T329">
        <v>99572.108135208749</v>
      </c>
      <c r="U329">
        <v>15833.61</v>
      </c>
      <c r="V329">
        <v>22059.7</v>
      </c>
      <c r="W329">
        <v>17043.41</v>
      </c>
      <c r="X329">
        <v>3475.81</v>
      </c>
      <c r="Y329">
        <v>1</v>
      </c>
    </row>
    <row r="330" spans="1:25">
      <c r="A330">
        <v>986347801</v>
      </c>
      <c r="B330">
        <v>3542022</v>
      </c>
      <c r="C330">
        <v>354</v>
      </c>
      <c r="D330">
        <v>2022</v>
      </c>
      <c r="E330" t="s">
        <v>87</v>
      </c>
      <c r="F330">
        <v>1975.145410235581</v>
      </c>
      <c r="G330">
        <v>2025.658001624696</v>
      </c>
      <c r="H330">
        <v>870.0536149471975</v>
      </c>
      <c r="I330">
        <v>548.32660359707165</v>
      </c>
      <c r="J330">
        <v>0</v>
      </c>
      <c r="K330">
        <v>0</v>
      </c>
      <c r="L330">
        <v>0</v>
      </c>
      <c r="M330">
        <v>0</v>
      </c>
      <c r="N330">
        <v>3679.076400510151</v>
      </c>
      <c r="O330">
        <v>33263.339999999997</v>
      </c>
      <c r="P330">
        <v>672</v>
      </c>
      <c r="Q330">
        <v>846538.57000000007</v>
      </c>
      <c r="R330">
        <v>16241</v>
      </c>
      <c r="S330">
        <v>40.104234527687296</v>
      </c>
      <c r="T330">
        <v>94183.620311037826</v>
      </c>
      <c r="U330">
        <v>15833.61</v>
      </c>
      <c r="V330">
        <v>22059.7</v>
      </c>
      <c r="W330">
        <v>17043.41</v>
      </c>
      <c r="X330">
        <v>3475.81</v>
      </c>
      <c r="Y330">
        <v>1</v>
      </c>
    </row>
    <row r="331" spans="1:25">
      <c r="A331">
        <v>986347801</v>
      </c>
      <c r="B331">
        <v>3542023</v>
      </c>
      <c r="C331">
        <v>354</v>
      </c>
      <c r="D331">
        <v>2023</v>
      </c>
      <c r="E331" t="s">
        <v>87</v>
      </c>
      <c r="F331">
        <v>1737</v>
      </c>
      <c r="G331">
        <v>1793</v>
      </c>
      <c r="H331">
        <v>789</v>
      </c>
      <c r="I331">
        <v>548.32660359707165</v>
      </c>
      <c r="J331">
        <v>0</v>
      </c>
      <c r="K331">
        <v>0</v>
      </c>
      <c r="L331">
        <v>0</v>
      </c>
      <c r="M331">
        <v>0</v>
      </c>
      <c r="N331">
        <v>3289.3266035970719</v>
      </c>
      <c r="O331">
        <v>32584.62</v>
      </c>
      <c r="P331">
        <v>672</v>
      </c>
      <c r="Q331">
        <v>834297.37</v>
      </c>
      <c r="R331">
        <v>15754</v>
      </c>
      <c r="S331">
        <v>170</v>
      </c>
      <c r="T331">
        <v>92356.660967597069</v>
      </c>
      <c r="U331">
        <v>15833.61</v>
      </c>
      <c r="V331">
        <v>22059.7</v>
      </c>
      <c r="W331">
        <v>17043.41</v>
      </c>
      <c r="X331">
        <v>3475.81</v>
      </c>
      <c r="Y331">
        <v>1</v>
      </c>
    </row>
    <row r="332" spans="1:25">
      <c r="A332">
        <v>985411131</v>
      </c>
      <c r="B332">
        <v>4332019</v>
      </c>
      <c r="C332">
        <v>433</v>
      </c>
      <c r="D332">
        <v>2019</v>
      </c>
      <c r="E332" t="s">
        <v>244</v>
      </c>
      <c r="F332">
        <v>8903.3946428571435</v>
      </c>
      <c r="G332">
        <v>9612.6750000000011</v>
      </c>
      <c r="H332">
        <v>6559.1437500000002</v>
      </c>
      <c r="I332">
        <v>703.38609916265784</v>
      </c>
      <c r="J332">
        <v>2877.3678280608701</v>
      </c>
      <c r="K332">
        <v>566.91555169417904</v>
      </c>
      <c r="L332">
        <v>0</v>
      </c>
      <c r="M332">
        <v>415.82410714285709</v>
      </c>
      <c r="N332">
        <v>15688.771264632</v>
      </c>
      <c r="O332">
        <v>2783.56</v>
      </c>
      <c r="P332">
        <v>202</v>
      </c>
      <c r="Q332">
        <v>213449.36</v>
      </c>
      <c r="R332">
        <v>7703</v>
      </c>
      <c r="S332">
        <v>1987.2779783393501</v>
      </c>
      <c r="T332">
        <v>43658.121354971343</v>
      </c>
      <c r="U332">
        <v>22297.85</v>
      </c>
      <c r="V332">
        <v>1665.23</v>
      </c>
      <c r="W332">
        <v>29257.53</v>
      </c>
      <c r="X332">
        <v>3360.1</v>
      </c>
      <c r="Y332">
        <v>1</v>
      </c>
    </row>
    <row r="333" spans="1:25">
      <c r="A333">
        <v>985411131</v>
      </c>
      <c r="B333">
        <v>4332020</v>
      </c>
      <c r="C333">
        <v>433</v>
      </c>
      <c r="D333">
        <v>2020</v>
      </c>
      <c r="E333" t="s">
        <v>244</v>
      </c>
      <c r="F333">
        <v>12802.456993918329</v>
      </c>
      <c r="G333">
        <v>12518.006950477849</v>
      </c>
      <c r="H333">
        <v>4384.7202432667254</v>
      </c>
      <c r="I333">
        <v>703.38609916265784</v>
      </c>
      <c r="J333">
        <v>2877.3678280608701</v>
      </c>
      <c r="K333">
        <v>566.91555169417904</v>
      </c>
      <c r="L333">
        <v>37.485664639443968</v>
      </c>
      <c r="M333">
        <v>498.33883579496103</v>
      </c>
      <c r="N333">
        <v>24547.588679612749</v>
      </c>
      <c r="O333">
        <v>2555.3000000000002</v>
      </c>
      <c r="P333">
        <v>226</v>
      </c>
      <c r="Q333">
        <v>258830.68</v>
      </c>
      <c r="R333">
        <v>9120</v>
      </c>
      <c r="S333">
        <v>1264.8128342245991</v>
      </c>
      <c r="T333">
        <v>57010.26944183735</v>
      </c>
      <c r="U333">
        <v>22297.85</v>
      </c>
      <c r="V333">
        <v>1665.23</v>
      </c>
      <c r="W333">
        <v>29934.41</v>
      </c>
      <c r="X333">
        <v>4768.92</v>
      </c>
      <c r="Y333">
        <v>1</v>
      </c>
    </row>
    <row r="334" spans="1:25">
      <c r="A334">
        <v>985411131</v>
      </c>
      <c r="B334">
        <v>4332021</v>
      </c>
      <c r="C334">
        <v>433</v>
      </c>
      <c r="D334">
        <v>2021</v>
      </c>
      <c r="E334" t="s">
        <v>244</v>
      </c>
      <c r="F334">
        <v>9468.5285234899329</v>
      </c>
      <c r="G334">
        <v>7555.4471476510071</v>
      </c>
      <c r="H334">
        <v>6889.0092281879197</v>
      </c>
      <c r="I334">
        <v>703.38609916265784</v>
      </c>
      <c r="J334">
        <v>2877.3678280608701</v>
      </c>
      <c r="K334">
        <v>566.91555169417904</v>
      </c>
      <c r="L334">
        <v>724.99077181208054</v>
      </c>
      <c r="M334">
        <v>2213.2978187919471</v>
      </c>
      <c r="N334">
        <v>11344.347331266699</v>
      </c>
      <c r="O334">
        <v>2493.69</v>
      </c>
      <c r="P334">
        <v>61</v>
      </c>
      <c r="Q334">
        <v>305336.13</v>
      </c>
      <c r="R334">
        <v>7838</v>
      </c>
      <c r="S334">
        <v>1110.6976744186049</v>
      </c>
      <c r="T334">
        <v>46088.617957685303</v>
      </c>
      <c r="U334">
        <v>22297.85</v>
      </c>
      <c r="V334">
        <v>1665.23</v>
      </c>
      <c r="W334">
        <v>31825.63</v>
      </c>
      <c r="X334">
        <v>4223.63</v>
      </c>
      <c r="Y334">
        <v>1</v>
      </c>
    </row>
    <row r="335" spans="1:25">
      <c r="A335">
        <v>985411131</v>
      </c>
      <c r="B335">
        <v>4332022</v>
      </c>
      <c r="C335">
        <v>433</v>
      </c>
      <c r="D335">
        <v>2022</v>
      </c>
      <c r="E335" t="s">
        <v>244</v>
      </c>
      <c r="F335">
        <v>17386.640129975629</v>
      </c>
      <c r="G335">
        <v>8811.8700243704297</v>
      </c>
      <c r="H335">
        <v>8420.1397238017889</v>
      </c>
      <c r="I335">
        <v>703.38609916265784</v>
      </c>
      <c r="J335">
        <v>2877.3678280608701</v>
      </c>
      <c r="K335">
        <v>566.91555169417904</v>
      </c>
      <c r="L335">
        <v>0</v>
      </c>
      <c r="M335">
        <v>2650.364744110479</v>
      </c>
      <c r="N335">
        <v>19275.675165351491</v>
      </c>
      <c r="O335">
        <v>2085.65</v>
      </c>
      <c r="P335">
        <v>404</v>
      </c>
      <c r="Q335">
        <v>279854.84000000003</v>
      </c>
      <c r="R335">
        <v>8899</v>
      </c>
      <c r="S335">
        <v>6538.0456026058637</v>
      </c>
      <c r="T335">
        <v>58686.945731957363</v>
      </c>
      <c r="U335">
        <v>22297.85</v>
      </c>
      <c r="V335">
        <v>1665.23</v>
      </c>
      <c r="W335">
        <v>31825.63</v>
      </c>
      <c r="X335">
        <v>4223.63</v>
      </c>
      <c r="Y335">
        <v>1</v>
      </c>
    </row>
    <row r="336" spans="1:25">
      <c r="A336">
        <v>985411131</v>
      </c>
      <c r="B336">
        <v>4332023</v>
      </c>
      <c r="C336">
        <v>433</v>
      </c>
      <c r="D336">
        <v>2023</v>
      </c>
      <c r="E336" t="s">
        <v>244</v>
      </c>
      <c r="F336">
        <v>7729</v>
      </c>
      <c r="G336">
        <v>11105</v>
      </c>
      <c r="H336">
        <v>1984</v>
      </c>
      <c r="I336">
        <v>703.38609916265784</v>
      </c>
      <c r="J336">
        <v>2877.3678280608701</v>
      </c>
      <c r="K336">
        <v>566.91555169417904</v>
      </c>
      <c r="L336">
        <v>0</v>
      </c>
      <c r="M336">
        <v>1567</v>
      </c>
      <c r="N336">
        <v>19430.669478917709</v>
      </c>
      <c r="O336">
        <v>35990.339999999997</v>
      </c>
      <c r="P336">
        <v>747</v>
      </c>
      <c r="Q336">
        <v>292705.07</v>
      </c>
      <c r="R336">
        <v>9312</v>
      </c>
      <c r="S336">
        <v>3338</v>
      </c>
      <c r="T336">
        <v>60306.605754917713</v>
      </c>
      <c r="U336">
        <v>23322.880000000001</v>
      </c>
      <c r="V336">
        <v>1688.21</v>
      </c>
      <c r="W336">
        <v>31825.63</v>
      </c>
      <c r="X336">
        <v>4210.8999999999996</v>
      </c>
      <c r="Y336">
        <v>1</v>
      </c>
    </row>
    <row r="337" spans="1:25">
      <c r="A337">
        <v>976894677</v>
      </c>
      <c r="B337">
        <v>4472019</v>
      </c>
      <c r="C337">
        <v>447</v>
      </c>
      <c r="D337">
        <v>2019</v>
      </c>
      <c r="E337" t="s">
        <v>155</v>
      </c>
      <c r="F337">
        <v>199.41428571428571</v>
      </c>
      <c r="G337">
        <v>338.77767857142862</v>
      </c>
      <c r="H337">
        <v>0</v>
      </c>
      <c r="I337">
        <v>16.29623946944443</v>
      </c>
      <c r="J337">
        <v>4.8166588265663783</v>
      </c>
      <c r="K337">
        <v>0</v>
      </c>
      <c r="L337">
        <v>0</v>
      </c>
      <c r="M337">
        <v>0</v>
      </c>
      <c r="N337">
        <v>559.30486258172516</v>
      </c>
      <c r="O337">
        <v>0</v>
      </c>
      <c r="P337">
        <v>0</v>
      </c>
      <c r="Q337">
        <v>20920.13</v>
      </c>
      <c r="R337">
        <v>1714</v>
      </c>
      <c r="S337">
        <v>0</v>
      </c>
      <c r="T337">
        <v>4022.2277305817252</v>
      </c>
      <c r="U337">
        <v>0</v>
      </c>
      <c r="V337">
        <v>0</v>
      </c>
      <c r="W337">
        <v>2958.78</v>
      </c>
      <c r="X337">
        <v>708.64</v>
      </c>
      <c r="Y337">
        <v>0</v>
      </c>
    </row>
    <row r="338" spans="1:25">
      <c r="A338">
        <v>976894677</v>
      </c>
      <c r="B338">
        <v>4472020</v>
      </c>
      <c r="C338">
        <v>447</v>
      </c>
      <c r="D338">
        <v>2020</v>
      </c>
      <c r="E338" t="s">
        <v>155</v>
      </c>
      <c r="F338">
        <v>275.62988705473498</v>
      </c>
      <c r="G338">
        <v>292.16768027801908</v>
      </c>
      <c r="H338">
        <v>0</v>
      </c>
      <c r="I338">
        <v>16.29623946944443</v>
      </c>
      <c r="J338">
        <v>4.8166588265663783</v>
      </c>
      <c r="K338">
        <v>0</v>
      </c>
      <c r="L338">
        <v>0</v>
      </c>
      <c r="M338">
        <v>0</v>
      </c>
      <c r="N338">
        <v>588.910465628765</v>
      </c>
      <c r="O338">
        <v>0</v>
      </c>
      <c r="P338">
        <v>0</v>
      </c>
      <c r="Q338">
        <v>19179.900000000001</v>
      </c>
      <c r="R338">
        <v>1715</v>
      </c>
      <c r="S338">
        <v>0</v>
      </c>
      <c r="T338">
        <v>3907.350105628765</v>
      </c>
      <c r="U338">
        <v>0</v>
      </c>
      <c r="V338">
        <v>0</v>
      </c>
      <c r="W338">
        <v>2958.78</v>
      </c>
      <c r="X338">
        <v>708.64</v>
      </c>
      <c r="Y338">
        <v>0</v>
      </c>
    </row>
    <row r="339" spans="1:25">
      <c r="A339">
        <v>976894677</v>
      </c>
      <c r="B339">
        <v>4472021</v>
      </c>
      <c r="C339">
        <v>447</v>
      </c>
      <c r="D339">
        <v>2021</v>
      </c>
      <c r="E339" t="s">
        <v>155</v>
      </c>
      <c r="F339">
        <v>202.27348993288589</v>
      </c>
      <c r="G339">
        <v>302.3456375838926</v>
      </c>
      <c r="H339">
        <v>0</v>
      </c>
      <c r="I339">
        <v>16.29623946944443</v>
      </c>
      <c r="J339">
        <v>4.8166588265663783</v>
      </c>
      <c r="K339">
        <v>0</v>
      </c>
      <c r="L339">
        <v>0</v>
      </c>
      <c r="M339">
        <v>0</v>
      </c>
      <c r="N339">
        <v>525.73202581278929</v>
      </c>
      <c r="O339">
        <v>0</v>
      </c>
      <c r="P339">
        <v>0</v>
      </c>
      <c r="Q339">
        <v>17447.75</v>
      </c>
      <c r="R339">
        <v>1715</v>
      </c>
      <c r="S339">
        <v>4274.2325581395344</v>
      </c>
      <c r="T339">
        <v>7973.596483952324</v>
      </c>
      <c r="U339">
        <v>0</v>
      </c>
      <c r="V339">
        <v>0</v>
      </c>
      <c r="W339">
        <v>2958.78</v>
      </c>
      <c r="X339">
        <v>708.64</v>
      </c>
      <c r="Y339">
        <v>0</v>
      </c>
    </row>
    <row r="340" spans="1:25">
      <c r="A340">
        <v>976894677</v>
      </c>
      <c r="B340">
        <v>4472022</v>
      </c>
      <c r="C340">
        <v>447</v>
      </c>
      <c r="D340">
        <v>2022</v>
      </c>
      <c r="E340" t="s">
        <v>155</v>
      </c>
      <c r="F340">
        <v>105.1486596263201</v>
      </c>
      <c r="G340">
        <v>373.17465475223401</v>
      </c>
      <c r="H340">
        <v>0</v>
      </c>
      <c r="I340">
        <v>16.29623946944443</v>
      </c>
      <c r="J340">
        <v>4.8166588265663783</v>
      </c>
      <c r="K340">
        <v>0</v>
      </c>
      <c r="L340">
        <v>0</v>
      </c>
      <c r="M340">
        <v>0</v>
      </c>
      <c r="N340">
        <v>499.4362126745649</v>
      </c>
      <c r="O340">
        <v>0</v>
      </c>
      <c r="P340">
        <v>0</v>
      </c>
      <c r="Q340">
        <v>15763.07</v>
      </c>
      <c r="R340">
        <v>1668</v>
      </c>
      <c r="S340">
        <v>4272.1563517915301</v>
      </c>
      <c r="T340">
        <v>7757.3852164660948</v>
      </c>
      <c r="U340">
        <v>0</v>
      </c>
      <c r="V340">
        <v>0</v>
      </c>
      <c r="W340">
        <v>2958.78</v>
      </c>
      <c r="X340">
        <v>708.64</v>
      </c>
      <c r="Y340">
        <v>0</v>
      </c>
    </row>
    <row r="341" spans="1:25">
      <c r="A341">
        <v>976894677</v>
      </c>
      <c r="B341">
        <v>4472023</v>
      </c>
      <c r="C341">
        <v>447</v>
      </c>
      <c r="D341">
        <v>2023</v>
      </c>
      <c r="E341" t="s">
        <v>155</v>
      </c>
      <c r="F341">
        <v>92</v>
      </c>
      <c r="G341">
        <v>348</v>
      </c>
      <c r="H341">
        <v>0</v>
      </c>
      <c r="I341">
        <v>16.29623946944443</v>
      </c>
      <c r="J341">
        <v>4.8166588265663783</v>
      </c>
      <c r="K341">
        <v>0</v>
      </c>
      <c r="L341">
        <v>0</v>
      </c>
      <c r="M341">
        <v>0</v>
      </c>
      <c r="N341">
        <v>461.11289829601083</v>
      </c>
      <c r="O341">
        <v>0</v>
      </c>
      <c r="P341">
        <v>0</v>
      </c>
      <c r="Q341">
        <v>1923.04</v>
      </c>
      <c r="R341">
        <v>107</v>
      </c>
      <c r="S341">
        <v>4274</v>
      </c>
      <c r="T341">
        <v>5002.879042296011</v>
      </c>
      <c r="U341">
        <v>0</v>
      </c>
      <c r="V341">
        <v>0</v>
      </c>
      <c r="W341">
        <v>2958.78</v>
      </c>
      <c r="X341">
        <v>708.64</v>
      </c>
      <c r="Y341">
        <v>0</v>
      </c>
    </row>
    <row r="342" spans="1:25">
      <c r="A342">
        <v>968168134</v>
      </c>
      <c r="B342">
        <v>4642019</v>
      </c>
      <c r="C342">
        <v>464</v>
      </c>
      <c r="D342">
        <v>2019</v>
      </c>
      <c r="E342" t="s">
        <v>88</v>
      </c>
      <c r="F342">
        <v>1824.1875</v>
      </c>
      <c r="G342">
        <v>2130.1071428571431</v>
      </c>
      <c r="H342">
        <v>568.78392857142865</v>
      </c>
      <c r="I342">
        <v>175.6328543365974</v>
      </c>
      <c r="J342">
        <v>0</v>
      </c>
      <c r="K342">
        <v>0</v>
      </c>
      <c r="L342">
        <v>0</v>
      </c>
      <c r="M342">
        <v>0</v>
      </c>
      <c r="N342">
        <v>3561.1435686223122</v>
      </c>
      <c r="O342">
        <v>1476.62</v>
      </c>
      <c r="P342">
        <v>38</v>
      </c>
      <c r="Q342">
        <v>82799.8</v>
      </c>
      <c r="R342">
        <v>3755</v>
      </c>
      <c r="S342">
        <v>173.11191335740071</v>
      </c>
      <c r="T342">
        <v>14572.76419397971</v>
      </c>
      <c r="U342">
        <v>9886.7000000000007</v>
      </c>
      <c r="V342">
        <v>1000.31</v>
      </c>
      <c r="W342">
        <v>5568.68</v>
      </c>
      <c r="X342">
        <v>333.98</v>
      </c>
      <c r="Y342">
        <v>1</v>
      </c>
    </row>
    <row r="343" spans="1:25">
      <c r="A343">
        <v>968168134</v>
      </c>
      <c r="B343">
        <v>4642020</v>
      </c>
      <c r="C343">
        <v>464</v>
      </c>
      <c r="D343">
        <v>2020</v>
      </c>
      <c r="E343" t="s">
        <v>88</v>
      </c>
      <c r="F343">
        <v>2954.75238922676</v>
      </c>
      <c r="G343">
        <v>1922.794092093832</v>
      </c>
      <c r="H343">
        <v>560.07993049522156</v>
      </c>
      <c r="I343">
        <v>175.6328543365974</v>
      </c>
      <c r="J343">
        <v>0</v>
      </c>
      <c r="K343">
        <v>0</v>
      </c>
      <c r="L343">
        <v>0</v>
      </c>
      <c r="M343">
        <v>0</v>
      </c>
      <c r="N343">
        <v>4493.0994051619664</v>
      </c>
      <c r="O343">
        <v>1439.25</v>
      </c>
      <c r="P343">
        <v>37</v>
      </c>
      <c r="Q343">
        <v>80442.460000000006</v>
      </c>
      <c r="R343">
        <v>3739</v>
      </c>
      <c r="S343">
        <v>831.65775401069516</v>
      </c>
      <c r="T343">
        <v>15946.06811517266</v>
      </c>
      <c r="U343">
        <v>9886.7000000000007</v>
      </c>
      <c r="V343">
        <v>1000.31</v>
      </c>
      <c r="W343">
        <v>5568.68</v>
      </c>
      <c r="X343">
        <v>333.98</v>
      </c>
      <c r="Y343">
        <v>1</v>
      </c>
    </row>
    <row r="344" spans="1:25">
      <c r="A344">
        <v>968168134</v>
      </c>
      <c r="B344">
        <v>4642021</v>
      </c>
      <c r="C344">
        <v>464</v>
      </c>
      <c r="D344">
        <v>2021</v>
      </c>
      <c r="E344" t="s">
        <v>88</v>
      </c>
      <c r="F344">
        <v>4955.7005033557043</v>
      </c>
      <c r="G344">
        <v>4244.5494966442957</v>
      </c>
      <c r="H344">
        <v>1712.9370805369131</v>
      </c>
      <c r="I344">
        <v>175.6328543365974</v>
      </c>
      <c r="J344">
        <v>0</v>
      </c>
      <c r="K344">
        <v>0</v>
      </c>
      <c r="L344">
        <v>0</v>
      </c>
      <c r="M344">
        <v>0</v>
      </c>
      <c r="N344">
        <v>7662.9457737996854</v>
      </c>
      <c r="O344">
        <v>1400.87</v>
      </c>
      <c r="P344">
        <v>38</v>
      </c>
      <c r="Q344">
        <v>90737.39</v>
      </c>
      <c r="R344">
        <v>3805</v>
      </c>
      <c r="S344">
        <v>581.58139534883719</v>
      </c>
      <c r="T344">
        <v>19790.285705148519</v>
      </c>
      <c r="U344">
        <v>9886.7000000000007</v>
      </c>
      <c r="V344">
        <v>1000.31</v>
      </c>
      <c r="W344">
        <v>5297.44</v>
      </c>
      <c r="X344">
        <v>333.98</v>
      </c>
      <c r="Y344">
        <v>1</v>
      </c>
    </row>
    <row r="345" spans="1:25">
      <c r="A345">
        <v>968168134</v>
      </c>
      <c r="B345">
        <v>4642022</v>
      </c>
      <c r="C345">
        <v>464</v>
      </c>
      <c r="D345">
        <v>2022</v>
      </c>
      <c r="E345" t="s">
        <v>88</v>
      </c>
      <c r="F345">
        <v>3249.2997562956948</v>
      </c>
      <c r="G345">
        <v>2303.9926888708369</v>
      </c>
      <c r="H345">
        <v>357.71161657189282</v>
      </c>
      <c r="I345">
        <v>175.6328543365974</v>
      </c>
      <c r="J345">
        <v>0</v>
      </c>
      <c r="K345">
        <v>0</v>
      </c>
      <c r="L345">
        <v>0</v>
      </c>
      <c r="M345">
        <v>0</v>
      </c>
      <c r="N345">
        <v>5371.2136829312367</v>
      </c>
      <c r="O345">
        <v>1363.5</v>
      </c>
      <c r="P345">
        <v>37</v>
      </c>
      <c r="Q345">
        <v>92963.430000000008</v>
      </c>
      <c r="R345">
        <v>4034</v>
      </c>
      <c r="S345">
        <v>1363.543973941368</v>
      </c>
      <c r="T345">
        <v>18691.489004872601</v>
      </c>
      <c r="U345">
        <v>9886.7000000000007</v>
      </c>
      <c r="V345">
        <v>1000.31</v>
      </c>
      <c r="W345">
        <v>5018.32</v>
      </c>
      <c r="X345">
        <v>333.98</v>
      </c>
      <c r="Y345">
        <v>1</v>
      </c>
    </row>
    <row r="346" spans="1:25">
      <c r="A346">
        <v>968168134</v>
      </c>
      <c r="B346">
        <v>4642023</v>
      </c>
      <c r="C346">
        <v>464</v>
      </c>
      <c r="D346">
        <v>2023</v>
      </c>
      <c r="E346" t="s">
        <v>88</v>
      </c>
      <c r="F346">
        <v>3178</v>
      </c>
      <c r="G346">
        <v>2272</v>
      </c>
      <c r="H346">
        <v>223</v>
      </c>
      <c r="I346">
        <v>175.6328543365974</v>
      </c>
      <c r="J346">
        <v>0</v>
      </c>
      <c r="K346">
        <v>0</v>
      </c>
      <c r="L346">
        <v>0</v>
      </c>
      <c r="M346">
        <v>0</v>
      </c>
      <c r="N346">
        <v>5402.6328543365971</v>
      </c>
      <c r="O346">
        <v>1325.12</v>
      </c>
      <c r="P346">
        <v>38</v>
      </c>
      <c r="Q346">
        <v>88024.53</v>
      </c>
      <c r="R346">
        <v>5335</v>
      </c>
      <c r="S346">
        <v>0</v>
      </c>
      <c r="T346">
        <v>18245.2635943366</v>
      </c>
      <c r="U346">
        <v>9886.7000000000007</v>
      </c>
      <c r="V346">
        <v>1000.31</v>
      </c>
      <c r="W346">
        <v>5018.32</v>
      </c>
      <c r="X346">
        <v>333.98</v>
      </c>
      <c r="Y346">
        <v>1</v>
      </c>
    </row>
    <row r="347" spans="1:25">
      <c r="A347">
        <v>915635857</v>
      </c>
      <c r="B347">
        <v>5032019</v>
      </c>
      <c r="C347">
        <v>503</v>
      </c>
      <c r="D347">
        <v>2019</v>
      </c>
      <c r="E347" t="s">
        <v>89</v>
      </c>
      <c r="F347">
        <v>41096.338392857149</v>
      </c>
      <c r="G347">
        <v>40425.581250000003</v>
      </c>
      <c r="H347">
        <v>19925.56607142857</v>
      </c>
      <c r="I347">
        <v>1641.0528524708679</v>
      </c>
      <c r="J347">
        <v>3390.9742602750771</v>
      </c>
      <c r="K347">
        <v>0</v>
      </c>
      <c r="L347">
        <v>210.74464285714291</v>
      </c>
      <c r="M347">
        <v>1164.7607142857139</v>
      </c>
      <c r="N347">
        <v>65252.875327031681</v>
      </c>
      <c r="O347">
        <v>18575.919999999998</v>
      </c>
      <c r="P347">
        <v>409</v>
      </c>
      <c r="Q347">
        <v>713922.54</v>
      </c>
      <c r="R347">
        <v>25536</v>
      </c>
      <c r="S347">
        <v>4092.6931407942238</v>
      </c>
      <c r="T347">
        <v>156527.4397238259</v>
      </c>
      <c r="U347">
        <v>80934.850000000006</v>
      </c>
      <c r="V347">
        <v>6156.51</v>
      </c>
      <c r="W347">
        <v>80014.7</v>
      </c>
      <c r="X347">
        <v>20497.16</v>
      </c>
      <c r="Y347">
        <v>1</v>
      </c>
    </row>
    <row r="348" spans="1:25">
      <c r="A348">
        <v>915635857</v>
      </c>
      <c r="B348">
        <v>5032020</v>
      </c>
      <c r="C348">
        <v>503</v>
      </c>
      <c r="D348">
        <v>2020</v>
      </c>
      <c r="E348" t="s">
        <v>89</v>
      </c>
      <c r="F348">
        <v>46546.170286707224</v>
      </c>
      <c r="G348">
        <v>41874.794960903557</v>
      </c>
      <c r="H348">
        <v>23139.680278019121</v>
      </c>
      <c r="I348">
        <v>1641.0528524708679</v>
      </c>
      <c r="J348">
        <v>3390.9742602750771</v>
      </c>
      <c r="K348">
        <v>0</v>
      </c>
      <c r="L348">
        <v>0</v>
      </c>
      <c r="M348">
        <v>3837.8705473501309</v>
      </c>
      <c r="N348">
        <v>66475.441534987476</v>
      </c>
      <c r="O348">
        <v>26691.27</v>
      </c>
      <c r="P348">
        <v>617</v>
      </c>
      <c r="Q348">
        <v>941409.89</v>
      </c>
      <c r="R348">
        <v>29363</v>
      </c>
      <c r="S348">
        <v>582.1604278074866</v>
      </c>
      <c r="T348">
        <v>177970.8589387949</v>
      </c>
      <c r="U348">
        <v>81488.55</v>
      </c>
      <c r="V348">
        <v>6156.51</v>
      </c>
      <c r="W348">
        <v>83565.97</v>
      </c>
      <c r="X348">
        <v>20532.009999999998</v>
      </c>
      <c r="Y348">
        <v>1</v>
      </c>
    </row>
    <row r="349" spans="1:25">
      <c r="A349">
        <v>915635857</v>
      </c>
      <c r="B349">
        <v>5032021</v>
      </c>
      <c r="C349">
        <v>503</v>
      </c>
      <c r="D349">
        <v>2021</v>
      </c>
      <c r="E349" t="s">
        <v>89</v>
      </c>
      <c r="F349">
        <v>48474.30956375839</v>
      </c>
      <c r="G349">
        <v>58590.113255033553</v>
      </c>
      <c r="H349">
        <v>30198.367449664431</v>
      </c>
      <c r="I349">
        <v>1641.0528524708679</v>
      </c>
      <c r="J349">
        <v>3390.9742602750771</v>
      </c>
      <c r="K349">
        <v>0</v>
      </c>
      <c r="L349">
        <v>0</v>
      </c>
      <c r="M349">
        <v>1309.454697986577</v>
      </c>
      <c r="N349">
        <v>80588.627783886885</v>
      </c>
      <c r="O349">
        <v>27054.87</v>
      </c>
      <c r="P349">
        <v>634</v>
      </c>
      <c r="Q349">
        <v>1115560.1499999999</v>
      </c>
      <c r="R349">
        <v>33637</v>
      </c>
      <c r="S349">
        <v>1373.023255813953</v>
      </c>
      <c r="T349">
        <v>211755.26671170091</v>
      </c>
      <c r="U349">
        <v>81488.55</v>
      </c>
      <c r="V349">
        <v>6156.51</v>
      </c>
      <c r="W349">
        <v>86440.85</v>
      </c>
      <c r="X349">
        <v>20532.009999999998</v>
      </c>
      <c r="Y349">
        <v>1</v>
      </c>
    </row>
    <row r="350" spans="1:25">
      <c r="A350">
        <v>915635857</v>
      </c>
      <c r="B350">
        <v>5032022</v>
      </c>
      <c r="C350">
        <v>503</v>
      </c>
      <c r="D350">
        <v>2022</v>
      </c>
      <c r="E350" t="s">
        <v>89</v>
      </c>
      <c r="F350">
        <v>54045.380178716499</v>
      </c>
      <c r="G350">
        <v>40956.433793663688</v>
      </c>
      <c r="H350">
        <v>14151.772542648259</v>
      </c>
      <c r="I350">
        <v>1641.0528524708679</v>
      </c>
      <c r="J350">
        <v>3390.9742602750771</v>
      </c>
      <c r="K350">
        <v>0</v>
      </c>
      <c r="L350">
        <v>0</v>
      </c>
      <c r="M350">
        <v>1716.397238017872</v>
      </c>
      <c r="N350">
        <v>84165.671304460004</v>
      </c>
      <c r="O350">
        <v>26691.27</v>
      </c>
      <c r="P350">
        <v>651</v>
      </c>
      <c r="Q350">
        <v>1109934.45</v>
      </c>
      <c r="R350">
        <v>34301</v>
      </c>
      <c r="S350">
        <v>1785.6938110749179</v>
      </c>
      <c r="T350">
        <v>215925.2753075349</v>
      </c>
      <c r="U350">
        <v>81488.56</v>
      </c>
      <c r="V350">
        <v>6156.51</v>
      </c>
      <c r="W350">
        <v>91878.49</v>
      </c>
      <c r="X350">
        <v>20778.18</v>
      </c>
      <c r="Y350">
        <v>1</v>
      </c>
    </row>
    <row r="351" spans="1:25">
      <c r="A351">
        <v>915635857</v>
      </c>
      <c r="B351">
        <v>5032023</v>
      </c>
      <c r="C351">
        <v>503</v>
      </c>
      <c r="D351">
        <v>2023</v>
      </c>
      <c r="E351" t="s">
        <v>89</v>
      </c>
      <c r="F351">
        <v>56489</v>
      </c>
      <c r="G351">
        <v>61067</v>
      </c>
      <c r="H351">
        <v>36818</v>
      </c>
      <c r="I351">
        <v>1641.0528524708679</v>
      </c>
      <c r="J351">
        <v>3390.9742602750771</v>
      </c>
      <c r="K351">
        <v>0</v>
      </c>
      <c r="L351">
        <v>0</v>
      </c>
      <c r="M351">
        <v>1981</v>
      </c>
      <c r="N351">
        <v>83789.027112745942</v>
      </c>
      <c r="O351">
        <v>26033.759999999998</v>
      </c>
      <c r="P351">
        <v>651</v>
      </c>
      <c r="Q351">
        <v>1105781.33</v>
      </c>
      <c r="R351">
        <v>35176</v>
      </c>
      <c r="S351">
        <v>7202</v>
      </c>
      <c r="T351">
        <v>221437.7686367459</v>
      </c>
      <c r="U351">
        <v>81345.33</v>
      </c>
      <c r="V351">
        <v>7468.88</v>
      </c>
      <c r="W351">
        <v>91932.12</v>
      </c>
      <c r="X351">
        <v>20574.84</v>
      </c>
      <c r="Y351">
        <v>1</v>
      </c>
    </row>
    <row r="352" spans="1:25">
      <c r="A352">
        <v>980038408</v>
      </c>
      <c r="B352">
        <v>5112019</v>
      </c>
      <c r="C352">
        <v>511</v>
      </c>
      <c r="D352">
        <v>2019</v>
      </c>
      <c r="E352" t="s">
        <v>90</v>
      </c>
      <c r="F352">
        <v>48308.110714285707</v>
      </c>
      <c r="G352">
        <v>82569.977678571435</v>
      </c>
      <c r="H352">
        <v>51321.985714285707</v>
      </c>
      <c r="I352">
        <v>6433.1974785967541</v>
      </c>
      <c r="J352">
        <v>-196.98545847515419</v>
      </c>
      <c r="K352">
        <v>0</v>
      </c>
      <c r="L352">
        <v>0</v>
      </c>
      <c r="M352">
        <v>2687.5607142857139</v>
      </c>
      <c r="N352">
        <v>83104.753984407304</v>
      </c>
      <c r="O352">
        <v>64839.98</v>
      </c>
      <c r="P352">
        <v>1886</v>
      </c>
      <c r="Q352">
        <v>862099.64</v>
      </c>
      <c r="R352">
        <v>42738</v>
      </c>
      <c r="S352">
        <v>1486.6570397111909</v>
      </c>
      <c r="T352">
        <v>206707.5632561185</v>
      </c>
      <c r="U352">
        <v>83607.98</v>
      </c>
      <c r="V352">
        <v>3388.06</v>
      </c>
      <c r="W352">
        <v>128693.52</v>
      </c>
      <c r="X352">
        <v>58386.84</v>
      </c>
      <c r="Y352">
        <v>1</v>
      </c>
    </row>
    <row r="353" spans="1:25">
      <c r="A353">
        <v>980038408</v>
      </c>
      <c r="B353">
        <v>5112020</v>
      </c>
      <c r="C353">
        <v>511</v>
      </c>
      <c r="D353">
        <v>2020</v>
      </c>
      <c r="E353" t="s">
        <v>90</v>
      </c>
      <c r="F353">
        <v>41965.201563857518</v>
      </c>
      <c r="G353">
        <v>84508.123370981761</v>
      </c>
      <c r="H353">
        <v>53206.490877497832</v>
      </c>
      <c r="I353">
        <v>6433.1974785967541</v>
      </c>
      <c r="J353">
        <v>-196.98545847515419</v>
      </c>
      <c r="K353">
        <v>0</v>
      </c>
      <c r="L353">
        <v>0</v>
      </c>
      <c r="M353">
        <v>4332.9018245004336</v>
      </c>
      <c r="N353">
        <v>75170.144252962607</v>
      </c>
      <c r="O353">
        <v>82536.19</v>
      </c>
      <c r="P353">
        <v>2152</v>
      </c>
      <c r="Q353">
        <v>1194508.82</v>
      </c>
      <c r="R353">
        <v>60137</v>
      </c>
      <c r="S353">
        <v>2682.0962566844919</v>
      </c>
      <c r="T353">
        <v>246902.20334564711</v>
      </c>
      <c r="U353">
        <v>88873.86</v>
      </c>
      <c r="V353">
        <v>3388.06</v>
      </c>
      <c r="W353">
        <v>134557.6</v>
      </c>
      <c r="X353">
        <v>57972.52</v>
      </c>
      <c r="Y353">
        <v>1</v>
      </c>
    </row>
    <row r="354" spans="1:25">
      <c r="A354">
        <v>980038408</v>
      </c>
      <c r="B354">
        <v>5112021</v>
      </c>
      <c r="C354">
        <v>511</v>
      </c>
      <c r="D354">
        <v>2021</v>
      </c>
      <c r="E354" t="s">
        <v>90</v>
      </c>
      <c r="F354">
        <v>59257.615771812088</v>
      </c>
      <c r="G354">
        <v>93106.487416107382</v>
      </c>
      <c r="H354">
        <v>61407.037751677854</v>
      </c>
      <c r="I354">
        <v>6433.1974785967541</v>
      </c>
      <c r="J354">
        <v>-196.98545847515419</v>
      </c>
      <c r="K354">
        <v>0</v>
      </c>
      <c r="L354">
        <v>0</v>
      </c>
      <c r="M354">
        <v>2445.3800335570472</v>
      </c>
      <c r="N354">
        <v>94747.897422806185</v>
      </c>
      <c r="O354">
        <v>80605.070000000007</v>
      </c>
      <c r="P354">
        <v>2404</v>
      </c>
      <c r="Q354">
        <v>1366492.63</v>
      </c>
      <c r="R354">
        <v>76063</v>
      </c>
      <c r="S354">
        <v>8570.790697674418</v>
      </c>
      <c r="T354">
        <v>302763.05584048072</v>
      </c>
      <c r="U354">
        <v>84494.78</v>
      </c>
      <c r="V354">
        <v>3388.06</v>
      </c>
      <c r="W354">
        <v>132882.76</v>
      </c>
      <c r="X354">
        <v>59423.01</v>
      </c>
      <c r="Y354">
        <v>1</v>
      </c>
    </row>
    <row r="355" spans="1:25">
      <c r="A355">
        <v>980038408</v>
      </c>
      <c r="B355">
        <v>5112022</v>
      </c>
      <c r="C355">
        <v>511</v>
      </c>
      <c r="D355">
        <v>2022</v>
      </c>
      <c r="E355" t="s">
        <v>90</v>
      </c>
      <c r="F355">
        <v>57497.761169780671</v>
      </c>
      <c r="G355">
        <v>100996.3184402925</v>
      </c>
      <c r="H355">
        <v>67716.767668562155</v>
      </c>
      <c r="I355">
        <v>6433.1974785967541</v>
      </c>
      <c r="J355">
        <v>-196.98545847515419</v>
      </c>
      <c r="K355">
        <v>0</v>
      </c>
      <c r="L355">
        <v>0</v>
      </c>
      <c r="M355">
        <v>7368.6531275385878</v>
      </c>
      <c r="N355">
        <v>89644.870834093977</v>
      </c>
      <c r="O355">
        <v>78657.789999999994</v>
      </c>
      <c r="P355">
        <v>1928</v>
      </c>
      <c r="Q355">
        <v>1506206.94</v>
      </c>
      <c r="R355">
        <v>74723</v>
      </c>
      <c r="S355">
        <v>8873.5895765472324</v>
      </c>
      <c r="T355">
        <v>307664.15183864121</v>
      </c>
      <c r="U355">
        <v>74177.929999999993</v>
      </c>
      <c r="V355">
        <v>3388.06</v>
      </c>
      <c r="W355">
        <v>133442</v>
      </c>
      <c r="X355">
        <v>60018.77</v>
      </c>
      <c r="Y355">
        <v>1</v>
      </c>
    </row>
    <row r="356" spans="1:25">
      <c r="A356">
        <v>980038408</v>
      </c>
      <c r="B356">
        <v>5112023</v>
      </c>
      <c r="C356">
        <v>511</v>
      </c>
      <c r="D356">
        <v>2023</v>
      </c>
      <c r="E356" t="s">
        <v>90</v>
      </c>
      <c r="F356">
        <v>53883</v>
      </c>
      <c r="G356">
        <v>105181</v>
      </c>
      <c r="H356">
        <v>73023</v>
      </c>
      <c r="I356">
        <v>6433.1974785967541</v>
      </c>
      <c r="J356">
        <v>-196.98545847515419</v>
      </c>
      <c r="K356">
        <v>0</v>
      </c>
      <c r="L356">
        <v>1094</v>
      </c>
      <c r="M356">
        <v>13540</v>
      </c>
      <c r="N356">
        <v>77643.212020121602</v>
      </c>
      <c r="O356">
        <v>79549.62</v>
      </c>
      <c r="P356">
        <v>2260</v>
      </c>
      <c r="Q356">
        <v>2302272.7799999998</v>
      </c>
      <c r="R356">
        <v>93118</v>
      </c>
      <c r="S356">
        <v>1008</v>
      </c>
      <c r="T356">
        <v>373149.56466012163</v>
      </c>
      <c r="U356">
        <v>83769.62</v>
      </c>
      <c r="V356">
        <v>3388.06</v>
      </c>
      <c r="W356">
        <v>141799.76999999999</v>
      </c>
      <c r="X356">
        <v>60652.97</v>
      </c>
      <c r="Y356">
        <v>1</v>
      </c>
    </row>
    <row r="357" spans="1:25">
      <c r="A357">
        <v>882783022</v>
      </c>
      <c r="B357">
        <v>5422019</v>
      </c>
      <c r="C357">
        <v>542</v>
      </c>
      <c r="D357">
        <v>2019</v>
      </c>
      <c r="E357" t="s">
        <v>156</v>
      </c>
      <c r="F357">
        <v>28.325892857142861</v>
      </c>
      <c r="G357">
        <v>318.38303571428571</v>
      </c>
      <c r="H357">
        <v>0</v>
      </c>
      <c r="I357">
        <v>20.887116229540698</v>
      </c>
      <c r="J357">
        <v>0</v>
      </c>
      <c r="K357">
        <v>0</v>
      </c>
      <c r="L357">
        <v>0</v>
      </c>
      <c r="M357">
        <v>0</v>
      </c>
      <c r="N357">
        <v>367.59604480096931</v>
      </c>
      <c r="O357">
        <v>0</v>
      </c>
      <c r="P357">
        <v>0</v>
      </c>
      <c r="Q357">
        <v>421.17</v>
      </c>
      <c r="R357">
        <v>24</v>
      </c>
      <c r="S357">
        <v>0</v>
      </c>
      <c r="T357">
        <v>426.80585680096931</v>
      </c>
      <c r="U357">
        <v>0</v>
      </c>
      <c r="V357">
        <v>0</v>
      </c>
      <c r="W357">
        <v>230.32</v>
      </c>
      <c r="X357">
        <v>0</v>
      </c>
      <c r="Y357">
        <v>0</v>
      </c>
    </row>
    <row r="358" spans="1:25">
      <c r="A358">
        <v>882783022</v>
      </c>
      <c r="B358">
        <v>5422020</v>
      </c>
      <c r="C358">
        <v>542</v>
      </c>
      <c r="D358">
        <v>2020</v>
      </c>
      <c r="E358" t="s">
        <v>156</v>
      </c>
      <c r="F358">
        <v>363.83145091225032</v>
      </c>
      <c r="G358">
        <v>330.75586446568201</v>
      </c>
      <c r="H358">
        <v>0</v>
      </c>
      <c r="I358">
        <v>20.887116229540698</v>
      </c>
      <c r="J358">
        <v>0</v>
      </c>
      <c r="K358">
        <v>0</v>
      </c>
      <c r="L358">
        <v>0</v>
      </c>
      <c r="M358">
        <v>0</v>
      </c>
      <c r="N358">
        <v>715.47443160747298</v>
      </c>
      <c r="O358">
        <v>0</v>
      </c>
      <c r="P358">
        <v>0</v>
      </c>
      <c r="Q358">
        <v>410.06</v>
      </c>
      <c r="R358">
        <v>11</v>
      </c>
      <c r="S358">
        <v>705.75401069518705</v>
      </c>
      <c r="T358">
        <v>1466.5094583026601</v>
      </c>
      <c r="U358">
        <v>0</v>
      </c>
      <c r="V358">
        <v>0</v>
      </c>
      <c r="W358">
        <v>1233.9000000000001</v>
      </c>
      <c r="X358">
        <v>0</v>
      </c>
      <c r="Y358">
        <v>0</v>
      </c>
    </row>
    <row r="359" spans="1:25">
      <c r="A359">
        <v>882783022</v>
      </c>
      <c r="B359">
        <v>5422021</v>
      </c>
      <c r="C359">
        <v>542</v>
      </c>
      <c r="D359">
        <v>2021</v>
      </c>
      <c r="E359" t="s">
        <v>156</v>
      </c>
      <c r="F359">
        <v>678.14848993288592</v>
      </c>
      <c r="G359">
        <v>330.02516778523488</v>
      </c>
      <c r="H359">
        <v>0</v>
      </c>
      <c r="I359">
        <v>20.887116229540698</v>
      </c>
      <c r="J359">
        <v>0</v>
      </c>
      <c r="K359">
        <v>0</v>
      </c>
      <c r="L359">
        <v>0</v>
      </c>
      <c r="M359">
        <v>0</v>
      </c>
      <c r="N359">
        <v>1029.060773947662</v>
      </c>
      <c r="O359">
        <v>0</v>
      </c>
      <c r="P359">
        <v>0</v>
      </c>
      <c r="Q359">
        <v>397.94</v>
      </c>
      <c r="R359">
        <v>12</v>
      </c>
      <c r="S359">
        <v>0</v>
      </c>
      <c r="T359">
        <v>1074.328557947661</v>
      </c>
      <c r="U359">
        <v>0</v>
      </c>
      <c r="V359">
        <v>0</v>
      </c>
      <c r="W359">
        <v>1233.9000000000001</v>
      </c>
      <c r="X359">
        <v>0</v>
      </c>
      <c r="Y359">
        <v>0</v>
      </c>
    </row>
    <row r="360" spans="1:25">
      <c r="A360">
        <v>882783022</v>
      </c>
      <c r="B360">
        <v>5422022</v>
      </c>
      <c r="C360">
        <v>542</v>
      </c>
      <c r="D360">
        <v>2022</v>
      </c>
      <c r="E360" t="s">
        <v>156</v>
      </c>
      <c r="F360">
        <v>388.63769293257519</v>
      </c>
      <c r="G360">
        <v>0</v>
      </c>
      <c r="H360">
        <v>0</v>
      </c>
      <c r="I360">
        <v>20.887116229540698</v>
      </c>
      <c r="J360">
        <v>0</v>
      </c>
      <c r="K360">
        <v>0</v>
      </c>
      <c r="L360">
        <v>0</v>
      </c>
      <c r="M360">
        <v>0</v>
      </c>
      <c r="N360">
        <v>409.5248091621159</v>
      </c>
      <c r="O360">
        <v>0</v>
      </c>
      <c r="P360">
        <v>0</v>
      </c>
      <c r="Q360">
        <v>384.81</v>
      </c>
      <c r="R360">
        <v>13</v>
      </c>
      <c r="S360">
        <v>0</v>
      </c>
      <c r="T360">
        <v>454.69492516211591</v>
      </c>
      <c r="U360">
        <v>0</v>
      </c>
      <c r="V360">
        <v>0</v>
      </c>
      <c r="W360">
        <v>1233.9000000000001</v>
      </c>
      <c r="X360">
        <v>0</v>
      </c>
      <c r="Y360">
        <v>0</v>
      </c>
    </row>
    <row r="361" spans="1:25">
      <c r="A361">
        <v>882783022</v>
      </c>
      <c r="B361">
        <v>5422023</v>
      </c>
      <c r="C361">
        <v>542</v>
      </c>
      <c r="D361">
        <v>2023</v>
      </c>
      <c r="E361" t="s">
        <v>156</v>
      </c>
      <c r="F361">
        <v>196</v>
      </c>
      <c r="G361">
        <v>240</v>
      </c>
      <c r="H361">
        <v>0</v>
      </c>
      <c r="I361">
        <v>20.887116229540698</v>
      </c>
      <c r="J361">
        <v>0</v>
      </c>
      <c r="K361">
        <v>0</v>
      </c>
      <c r="L361">
        <v>0</v>
      </c>
      <c r="M361">
        <v>0</v>
      </c>
      <c r="N361">
        <v>456.88711622954071</v>
      </c>
      <c r="O361">
        <v>0</v>
      </c>
      <c r="P361">
        <v>0</v>
      </c>
      <c r="Q361">
        <v>371.68</v>
      </c>
      <c r="R361">
        <v>13</v>
      </c>
      <c r="S361">
        <v>0</v>
      </c>
      <c r="T361">
        <v>500.95956422954072</v>
      </c>
      <c r="U361">
        <v>0</v>
      </c>
      <c r="V361">
        <v>0</v>
      </c>
      <c r="W361">
        <v>1233.9000000000001</v>
      </c>
      <c r="X361">
        <v>0</v>
      </c>
      <c r="Y361">
        <v>0</v>
      </c>
    </row>
    <row r="362" spans="1:25">
      <c r="A362">
        <v>976944801</v>
      </c>
      <c r="B362">
        <v>5662019</v>
      </c>
      <c r="C362">
        <v>566</v>
      </c>
      <c r="D362">
        <v>2019</v>
      </c>
      <c r="E362" t="s">
        <v>200</v>
      </c>
      <c r="F362">
        <v>76790.362500000003</v>
      </c>
      <c r="G362">
        <v>59509.301785714291</v>
      </c>
      <c r="H362">
        <v>26542.494642857138</v>
      </c>
      <c r="I362">
        <v>3539.4495734635871</v>
      </c>
      <c r="J362">
        <v>2962.2400414632571</v>
      </c>
      <c r="K362">
        <v>0</v>
      </c>
      <c r="L362">
        <v>0</v>
      </c>
      <c r="M362">
        <v>1777.733035714286</v>
      </c>
      <c r="N362">
        <v>114481.1262220697</v>
      </c>
      <c r="O362">
        <v>53432.03</v>
      </c>
      <c r="P362">
        <v>2073</v>
      </c>
      <c r="Q362">
        <v>1438232.93</v>
      </c>
      <c r="R362">
        <v>57028</v>
      </c>
      <c r="S362">
        <v>2262.151624548736</v>
      </c>
      <c r="T362">
        <v>300547.46850261837</v>
      </c>
      <c r="U362">
        <v>120887.98</v>
      </c>
      <c r="V362">
        <v>43310.43</v>
      </c>
      <c r="W362">
        <v>154529.19</v>
      </c>
      <c r="X362">
        <v>39203.699999999997</v>
      </c>
      <c r="Y362">
        <v>1</v>
      </c>
    </row>
    <row r="363" spans="1:25">
      <c r="A363">
        <v>976944801</v>
      </c>
      <c r="B363">
        <v>5662020</v>
      </c>
      <c r="C363">
        <v>566</v>
      </c>
      <c r="D363">
        <v>2020</v>
      </c>
      <c r="E363" t="s">
        <v>200</v>
      </c>
      <c r="F363">
        <v>68473.079061685494</v>
      </c>
      <c r="G363">
        <v>65975.872284969591</v>
      </c>
      <c r="H363">
        <v>29298.35447437012</v>
      </c>
      <c r="I363">
        <v>3539.4495734635871</v>
      </c>
      <c r="J363">
        <v>2962.2400414632571</v>
      </c>
      <c r="K363">
        <v>0</v>
      </c>
      <c r="L363">
        <v>8865.3596872284979</v>
      </c>
      <c r="M363">
        <v>1948.1520417028671</v>
      </c>
      <c r="N363">
        <v>100838.7747582804</v>
      </c>
      <c r="O363">
        <v>95893.440000000002</v>
      </c>
      <c r="P363">
        <v>1804</v>
      </c>
      <c r="Q363">
        <v>1526155.45</v>
      </c>
      <c r="R363">
        <v>65210</v>
      </c>
      <c r="S363">
        <v>3903.0160427807482</v>
      </c>
      <c r="T363">
        <v>307359.07800506119</v>
      </c>
      <c r="U363">
        <v>120804.08</v>
      </c>
      <c r="V363">
        <v>43310.43</v>
      </c>
      <c r="W363">
        <v>196612.65</v>
      </c>
      <c r="X363">
        <v>40289.300000000003</v>
      </c>
      <c r="Y363">
        <v>1</v>
      </c>
    </row>
    <row r="364" spans="1:25">
      <c r="A364">
        <v>976944801</v>
      </c>
      <c r="B364">
        <v>5662021</v>
      </c>
      <c r="C364">
        <v>566</v>
      </c>
      <c r="D364">
        <v>2021</v>
      </c>
      <c r="E364" t="s">
        <v>200</v>
      </c>
      <c r="F364">
        <v>80689.024328859072</v>
      </c>
      <c r="G364">
        <v>60692.692953020131</v>
      </c>
      <c r="H364">
        <v>28237.37919463087</v>
      </c>
      <c r="I364">
        <v>3539.4495734635871</v>
      </c>
      <c r="J364">
        <v>2962.2400414632571</v>
      </c>
      <c r="K364">
        <v>0</v>
      </c>
      <c r="L364">
        <v>11079.264261744969</v>
      </c>
      <c r="M364">
        <v>2496.4807046979859</v>
      </c>
      <c r="N364">
        <v>106070.28273573219</v>
      </c>
      <c r="O364">
        <v>281629.40999999997</v>
      </c>
      <c r="P364">
        <v>2588</v>
      </c>
      <c r="Q364">
        <v>1609276.43</v>
      </c>
      <c r="R364">
        <v>68217</v>
      </c>
      <c r="S364">
        <v>6932.0930232558139</v>
      </c>
      <c r="T364">
        <v>341887.10398298799</v>
      </c>
      <c r="U364">
        <v>125866.88</v>
      </c>
      <c r="V364">
        <v>43310.43</v>
      </c>
      <c r="W364">
        <v>200245.92</v>
      </c>
      <c r="X364">
        <v>43245.06</v>
      </c>
      <c r="Y364">
        <v>1</v>
      </c>
    </row>
    <row r="365" spans="1:25">
      <c r="A365">
        <v>976944801</v>
      </c>
      <c r="B365">
        <v>5662022</v>
      </c>
      <c r="C365">
        <v>566</v>
      </c>
      <c r="D365">
        <v>2022</v>
      </c>
      <c r="E365" t="s">
        <v>200</v>
      </c>
      <c r="F365">
        <v>66267.365556458171</v>
      </c>
      <c r="G365">
        <v>57618.372867587328</v>
      </c>
      <c r="H365">
        <v>32305.379366368808</v>
      </c>
      <c r="I365">
        <v>3539.4495734635871</v>
      </c>
      <c r="J365">
        <v>2962.2400414632571</v>
      </c>
      <c r="K365">
        <v>0</v>
      </c>
      <c r="L365">
        <v>950.46141348497167</v>
      </c>
      <c r="M365">
        <v>3749.271324126727</v>
      </c>
      <c r="N365">
        <v>93382.315934991828</v>
      </c>
      <c r="O365">
        <v>326628.95</v>
      </c>
      <c r="P365">
        <v>7059</v>
      </c>
      <c r="Q365">
        <v>1676446.48</v>
      </c>
      <c r="R365">
        <v>74566</v>
      </c>
      <c r="S365">
        <v>2192.0130293159609</v>
      </c>
      <c r="T365">
        <v>344656.43491230783</v>
      </c>
      <c r="U365">
        <v>125894.17</v>
      </c>
      <c r="V365">
        <v>43310.43</v>
      </c>
      <c r="W365">
        <v>200978.02</v>
      </c>
      <c r="X365">
        <v>43245.06</v>
      </c>
      <c r="Y365">
        <v>1</v>
      </c>
    </row>
    <row r="366" spans="1:25">
      <c r="A366">
        <v>976944801</v>
      </c>
      <c r="B366">
        <v>5662023</v>
      </c>
      <c r="C366">
        <v>566</v>
      </c>
      <c r="D366">
        <v>2023</v>
      </c>
      <c r="E366" t="s">
        <v>200</v>
      </c>
      <c r="F366">
        <v>71905</v>
      </c>
      <c r="G366">
        <v>78944</v>
      </c>
      <c r="H366">
        <v>47919</v>
      </c>
      <c r="I366">
        <v>3539.4495734635871</v>
      </c>
      <c r="J366">
        <v>2962.2400414632571</v>
      </c>
      <c r="K366">
        <v>0</v>
      </c>
      <c r="L366">
        <v>10908</v>
      </c>
      <c r="M366">
        <v>5302</v>
      </c>
      <c r="N366">
        <v>93221.689614926843</v>
      </c>
      <c r="O366">
        <v>328198.49</v>
      </c>
      <c r="P366">
        <v>8067</v>
      </c>
      <c r="Q366">
        <v>1821600.65</v>
      </c>
      <c r="R366">
        <v>75233</v>
      </c>
      <c r="S366">
        <v>3661</v>
      </c>
      <c r="T366">
        <v>359905.89771892678</v>
      </c>
      <c r="U366">
        <v>125881.13</v>
      </c>
      <c r="V366">
        <v>43831.29</v>
      </c>
      <c r="W366">
        <v>204747.14</v>
      </c>
      <c r="X366">
        <v>43291.56</v>
      </c>
      <c r="Y366">
        <v>1</v>
      </c>
    </row>
    <row r="367" spans="1:25">
      <c r="A367">
        <v>917856222</v>
      </c>
      <c r="B367">
        <v>5912019</v>
      </c>
      <c r="C367">
        <v>591</v>
      </c>
      <c r="D367">
        <v>2019</v>
      </c>
      <c r="E367" t="s">
        <v>91</v>
      </c>
      <c r="F367">
        <v>2347.65</v>
      </c>
      <c r="G367">
        <v>688.88571428571424</v>
      </c>
      <c r="H367">
        <v>0</v>
      </c>
      <c r="I367">
        <v>84.788437790062218</v>
      </c>
      <c r="J367">
        <v>0</v>
      </c>
      <c r="K367">
        <v>0</v>
      </c>
      <c r="L367">
        <v>0</v>
      </c>
      <c r="M367">
        <v>0</v>
      </c>
      <c r="N367">
        <v>3121.324152075777</v>
      </c>
      <c r="O367">
        <v>527.22</v>
      </c>
      <c r="P367">
        <v>23</v>
      </c>
      <c r="Q367">
        <v>43900.66</v>
      </c>
      <c r="R367">
        <v>2259</v>
      </c>
      <c r="S367">
        <v>38.599277978339352</v>
      </c>
      <c r="T367">
        <v>9156.0941980541156</v>
      </c>
      <c r="U367">
        <v>5424.99</v>
      </c>
      <c r="V367">
        <v>0</v>
      </c>
      <c r="W367">
        <v>4537.55</v>
      </c>
      <c r="X367">
        <v>175.32</v>
      </c>
      <c r="Y367">
        <v>1</v>
      </c>
    </row>
    <row r="368" spans="1:25">
      <c r="A368">
        <v>917856222</v>
      </c>
      <c r="B368">
        <v>5912020</v>
      </c>
      <c r="C368">
        <v>591</v>
      </c>
      <c r="D368">
        <v>2020</v>
      </c>
      <c r="E368" t="s">
        <v>91</v>
      </c>
      <c r="F368">
        <v>1715.5204170286711</v>
      </c>
      <c r="G368">
        <v>684.66463944396185</v>
      </c>
      <c r="H368">
        <v>0</v>
      </c>
      <c r="I368">
        <v>84.788437790062218</v>
      </c>
      <c r="J368">
        <v>0</v>
      </c>
      <c r="K368">
        <v>0</v>
      </c>
      <c r="L368">
        <v>0</v>
      </c>
      <c r="M368">
        <v>0</v>
      </c>
      <c r="N368">
        <v>2484.9734942626951</v>
      </c>
      <c r="O368">
        <v>503.99</v>
      </c>
      <c r="P368">
        <v>23</v>
      </c>
      <c r="Q368">
        <v>42054.38</v>
      </c>
      <c r="R368">
        <v>2268</v>
      </c>
      <c r="S368">
        <v>0</v>
      </c>
      <c r="T368">
        <v>8333.8532262626941</v>
      </c>
      <c r="U368">
        <v>5424.99</v>
      </c>
      <c r="V368">
        <v>0</v>
      </c>
      <c r="W368">
        <v>4570.45</v>
      </c>
      <c r="X368">
        <v>175.32</v>
      </c>
      <c r="Y368">
        <v>1</v>
      </c>
    </row>
    <row r="369" spans="1:25">
      <c r="A369">
        <v>917856222</v>
      </c>
      <c r="B369">
        <v>5912021</v>
      </c>
      <c r="C369">
        <v>591</v>
      </c>
      <c r="D369">
        <v>2021</v>
      </c>
      <c r="E369" t="s">
        <v>91</v>
      </c>
      <c r="F369">
        <v>1989.7323825503361</v>
      </c>
      <c r="G369">
        <v>501.42533557046983</v>
      </c>
      <c r="H369">
        <v>0</v>
      </c>
      <c r="I369">
        <v>84.788437790062218</v>
      </c>
      <c r="J369">
        <v>0</v>
      </c>
      <c r="K369">
        <v>0</v>
      </c>
      <c r="L369">
        <v>0</v>
      </c>
      <c r="M369">
        <v>0</v>
      </c>
      <c r="N369">
        <v>2575.9461559108681</v>
      </c>
      <c r="O369">
        <v>480.76</v>
      </c>
      <c r="P369">
        <v>23</v>
      </c>
      <c r="Q369">
        <v>39945.5</v>
      </c>
      <c r="R369">
        <v>2259</v>
      </c>
      <c r="S369">
        <v>832.74418604651157</v>
      </c>
      <c r="T369">
        <v>9070.3256779573785</v>
      </c>
      <c r="U369">
        <v>5424.99</v>
      </c>
      <c r="V369">
        <v>0</v>
      </c>
      <c r="W369">
        <v>4570.45</v>
      </c>
      <c r="X369">
        <v>175.33</v>
      </c>
      <c r="Y369">
        <v>1</v>
      </c>
    </row>
    <row r="370" spans="1:25">
      <c r="A370">
        <v>917856222</v>
      </c>
      <c r="B370">
        <v>5912022</v>
      </c>
      <c r="C370">
        <v>591</v>
      </c>
      <c r="D370">
        <v>2022</v>
      </c>
      <c r="E370" t="s">
        <v>91</v>
      </c>
      <c r="F370">
        <v>2018.4419171405359</v>
      </c>
      <c r="G370">
        <v>643.26238830219347</v>
      </c>
      <c r="H370">
        <v>0</v>
      </c>
      <c r="I370">
        <v>84.788437790062218</v>
      </c>
      <c r="J370">
        <v>0</v>
      </c>
      <c r="K370">
        <v>0</v>
      </c>
      <c r="L370">
        <v>0</v>
      </c>
      <c r="M370">
        <v>0</v>
      </c>
      <c r="N370">
        <v>2746.4927432327918</v>
      </c>
      <c r="O370">
        <v>457.53</v>
      </c>
      <c r="P370">
        <v>23</v>
      </c>
      <c r="Q370">
        <v>38222.44</v>
      </c>
      <c r="R370">
        <v>2228</v>
      </c>
      <c r="S370">
        <v>239.57003257328989</v>
      </c>
      <c r="T370">
        <v>8470.7082678060833</v>
      </c>
      <c r="U370">
        <v>5424.99</v>
      </c>
      <c r="V370">
        <v>0</v>
      </c>
      <c r="W370">
        <v>4570.45</v>
      </c>
      <c r="X370">
        <v>175.33</v>
      </c>
      <c r="Y370">
        <v>1</v>
      </c>
    </row>
    <row r="371" spans="1:25">
      <c r="A371">
        <v>917856222</v>
      </c>
      <c r="B371">
        <v>5912023</v>
      </c>
      <c r="C371">
        <v>591</v>
      </c>
      <c r="D371">
        <v>2023</v>
      </c>
      <c r="E371" t="s">
        <v>91</v>
      </c>
      <c r="F371">
        <v>2013</v>
      </c>
      <c r="G371">
        <v>665</v>
      </c>
      <c r="H371">
        <v>0</v>
      </c>
      <c r="I371">
        <v>84.788437790062218</v>
      </c>
      <c r="J371">
        <v>0</v>
      </c>
      <c r="K371">
        <v>0</v>
      </c>
      <c r="L371">
        <v>0</v>
      </c>
      <c r="M371">
        <v>0</v>
      </c>
      <c r="N371">
        <v>2762.7884377900618</v>
      </c>
      <c r="O371">
        <v>440.36</v>
      </c>
      <c r="P371">
        <v>17</v>
      </c>
      <c r="Q371">
        <v>38156.79</v>
      </c>
      <c r="R371">
        <v>1117</v>
      </c>
      <c r="S371">
        <v>88</v>
      </c>
      <c r="T371">
        <v>7211.5101777900618</v>
      </c>
      <c r="U371">
        <v>5424.99</v>
      </c>
      <c r="V371">
        <v>0</v>
      </c>
      <c r="W371">
        <v>4570.45</v>
      </c>
      <c r="X371">
        <v>175.33</v>
      </c>
      <c r="Y371">
        <v>1</v>
      </c>
    </row>
    <row r="372" spans="1:25">
      <c r="A372">
        <v>924330678</v>
      </c>
      <c r="B372">
        <v>5992019</v>
      </c>
      <c r="C372">
        <v>599</v>
      </c>
      <c r="D372">
        <v>2019</v>
      </c>
      <c r="E372" t="s">
        <v>157</v>
      </c>
      <c r="F372">
        <v>62.316964285714278</v>
      </c>
      <c r="G372">
        <v>0</v>
      </c>
      <c r="H372">
        <v>0</v>
      </c>
      <c r="I372">
        <v>3.0870547350130328</v>
      </c>
      <c r="J372">
        <v>0</v>
      </c>
      <c r="K372">
        <v>0</v>
      </c>
      <c r="L372">
        <v>0</v>
      </c>
      <c r="M372">
        <v>0</v>
      </c>
      <c r="N372">
        <v>65.404019020727318</v>
      </c>
      <c r="O372">
        <v>0</v>
      </c>
      <c r="P372">
        <v>0</v>
      </c>
      <c r="Q372">
        <v>1545.3</v>
      </c>
      <c r="R372">
        <v>78</v>
      </c>
      <c r="S372">
        <v>0</v>
      </c>
      <c r="T372">
        <v>272.59109902072731</v>
      </c>
      <c r="U372">
        <v>0</v>
      </c>
      <c r="V372">
        <v>0</v>
      </c>
      <c r="W372">
        <v>427.75</v>
      </c>
      <c r="X372">
        <v>0</v>
      </c>
      <c r="Y372">
        <v>0</v>
      </c>
    </row>
    <row r="373" spans="1:25">
      <c r="A373">
        <v>924330678</v>
      </c>
      <c r="B373">
        <v>5992020</v>
      </c>
      <c r="C373">
        <v>599</v>
      </c>
      <c r="D373">
        <v>2020</v>
      </c>
      <c r="E373" t="s">
        <v>157</v>
      </c>
      <c r="F373">
        <v>76.073848827106872</v>
      </c>
      <c r="G373">
        <v>160.96785403996529</v>
      </c>
      <c r="H373">
        <v>46.305821025195478</v>
      </c>
      <c r="I373">
        <v>3.0870547350130328</v>
      </c>
      <c r="J373">
        <v>0</v>
      </c>
      <c r="K373">
        <v>0</v>
      </c>
      <c r="L373">
        <v>0</v>
      </c>
      <c r="M373">
        <v>0</v>
      </c>
      <c r="N373">
        <v>193.8229365768897</v>
      </c>
      <c r="O373">
        <v>0</v>
      </c>
      <c r="P373">
        <v>0</v>
      </c>
      <c r="Q373">
        <v>1541.26</v>
      </c>
      <c r="R373">
        <v>52</v>
      </c>
      <c r="S373">
        <v>0</v>
      </c>
      <c r="T373">
        <v>374.67227257688972</v>
      </c>
      <c r="U373">
        <v>0</v>
      </c>
      <c r="V373">
        <v>0</v>
      </c>
      <c r="W373">
        <v>427.75</v>
      </c>
      <c r="X373">
        <v>0</v>
      </c>
      <c r="Y373">
        <v>0</v>
      </c>
    </row>
    <row r="374" spans="1:25">
      <c r="A374">
        <v>924330678</v>
      </c>
      <c r="B374">
        <v>5992021</v>
      </c>
      <c r="C374">
        <v>599</v>
      </c>
      <c r="D374">
        <v>2021</v>
      </c>
      <c r="E374" t="s">
        <v>157</v>
      </c>
      <c r="F374">
        <v>64.94043624161074</v>
      </c>
      <c r="G374">
        <v>73.457214765100673</v>
      </c>
      <c r="H374">
        <v>69.198825503355707</v>
      </c>
      <c r="I374">
        <v>3.0870547350130328</v>
      </c>
      <c r="J374">
        <v>0</v>
      </c>
      <c r="K374">
        <v>0</v>
      </c>
      <c r="L374">
        <v>0</v>
      </c>
      <c r="M374">
        <v>0</v>
      </c>
      <c r="N374">
        <v>72.285880238368733</v>
      </c>
      <c r="O374">
        <v>0</v>
      </c>
      <c r="P374">
        <v>0</v>
      </c>
      <c r="Q374">
        <v>1693.77</v>
      </c>
      <c r="R374">
        <v>56</v>
      </c>
      <c r="S374">
        <v>0</v>
      </c>
      <c r="T374">
        <v>269.8850522383687</v>
      </c>
      <c r="U374">
        <v>0</v>
      </c>
      <c r="V374">
        <v>0</v>
      </c>
      <c r="W374">
        <v>427.75</v>
      </c>
      <c r="X374">
        <v>0</v>
      </c>
      <c r="Y374">
        <v>0</v>
      </c>
    </row>
    <row r="375" spans="1:25">
      <c r="A375">
        <v>924330678</v>
      </c>
      <c r="B375">
        <v>5992022</v>
      </c>
      <c r="C375">
        <v>599</v>
      </c>
      <c r="D375">
        <v>2022</v>
      </c>
      <c r="E375" t="s">
        <v>157</v>
      </c>
      <c r="F375">
        <v>75.253452477660446</v>
      </c>
      <c r="G375">
        <v>0</v>
      </c>
      <c r="H375">
        <v>0</v>
      </c>
      <c r="I375">
        <v>3.0870547350130328</v>
      </c>
      <c r="J375">
        <v>0</v>
      </c>
      <c r="K375">
        <v>0</v>
      </c>
      <c r="L375">
        <v>0</v>
      </c>
      <c r="M375">
        <v>0</v>
      </c>
      <c r="N375">
        <v>78.340507212673472</v>
      </c>
      <c r="O375">
        <v>0</v>
      </c>
      <c r="P375">
        <v>0</v>
      </c>
      <c r="Q375">
        <v>1695.79</v>
      </c>
      <c r="R375">
        <v>58</v>
      </c>
      <c r="S375">
        <v>0</v>
      </c>
      <c r="T375">
        <v>278.10855121267338</v>
      </c>
      <c r="U375">
        <v>0</v>
      </c>
      <c r="V375">
        <v>0</v>
      </c>
      <c r="W375">
        <v>427.75</v>
      </c>
      <c r="X375">
        <v>0</v>
      </c>
      <c r="Y375">
        <v>0</v>
      </c>
    </row>
    <row r="376" spans="1:25">
      <c r="A376">
        <v>924330678</v>
      </c>
      <c r="B376">
        <v>5992023</v>
      </c>
      <c r="C376">
        <v>599</v>
      </c>
      <c r="D376">
        <v>2023</v>
      </c>
      <c r="E376" t="s">
        <v>157</v>
      </c>
      <c r="F376">
        <v>126</v>
      </c>
      <c r="G376">
        <v>0</v>
      </c>
      <c r="H376">
        <v>0</v>
      </c>
      <c r="I376">
        <v>3.0870547350130328</v>
      </c>
      <c r="J376">
        <v>0</v>
      </c>
      <c r="K376">
        <v>0</v>
      </c>
      <c r="L376">
        <v>0</v>
      </c>
      <c r="M376">
        <v>0</v>
      </c>
      <c r="N376">
        <v>129.087054735013</v>
      </c>
      <c r="O376">
        <v>0</v>
      </c>
      <c r="P376">
        <v>0</v>
      </c>
      <c r="Q376">
        <v>1677.61</v>
      </c>
      <c r="R376">
        <v>60</v>
      </c>
      <c r="S376">
        <v>0</v>
      </c>
      <c r="T376">
        <v>329.33525073501301</v>
      </c>
      <c r="U376">
        <v>0</v>
      </c>
      <c r="V376">
        <v>0</v>
      </c>
      <c r="W376">
        <v>427.75</v>
      </c>
      <c r="X376">
        <v>0</v>
      </c>
      <c r="Y376">
        <v>0</v>
      </c>
    </row>
    <row r="377" spans="1:25">
      <c r="A377">
        <v>979422679</v>
      </c>
      <c r="B377">
        <v>6112019</v>
      </c>
      <c r="C377">
        <v>611</v>
      </c>
      <c r="D377">
        <v>2019</v>
      </c>
      <c r="E377" t="s">
        <v>92</v>
      </c>
      <c r="F377">
        <v>85266.602678571435</v>
      </c>
      <c r="G377">
        <v>98293.114285714299</v>
      </c>
      <c r="H377">
        <v>50641.03125</v>
      </c>
      <c r="I377">
        <v>2752.3420662142698</v>
      </c>
      <c r="J377">
        <v>0</v>
      </c>
      <c r="K377">
        <v>0</v>
      </c>
      <c r="L377">
        <v>4155.9750000000004</v>
      </c>
      <c r="M377">
        <v>871.30446428571429</v>
      </c>
      <c r="N377">
        <v>130643.7483162143</v>
      </c>
      <c r="O377">
        <v>17098.29</v>
      </c>
      <c r="P377">
        <v>871</v>
      </c>
      <c r="Q377">
        <v>1474693.93</v>
      </c>
      <c r="R377">
        <v>57634</v>
      </c>
      <c r="S377">
        <v>3477.444043321299</v>
      </c>
      <c r="T377">
        <v>317340.0219515356</v>
      </c>
      <c r="U377">
        <v>226293.84</v>
      </c>
      <c r="V377">
        <v>2149.85</v>
      </c>
      <c r="W377">
        <v>221305.94</v>
      </c>
      <c r="X377">
        <v>7427.03</v>
      </c>
      <c r="Y377">
        <v>1</v>
      </c>
    </row>
    <row r="378" spans="1:25">
      <c r="A378">
        <v>979422679</v>
      </c>
      <c r="B378">
        <v>6112020</v>
      </c>
      <c r="C378">
        <v>611</v>
      </c>
      <c r="D378">
        <v>2020</v>
      </c>
      <c r="E378" t="s">
        <v>92</v>
      </c>
      <c r="F378">
        <v>86090.238922675941</v>
      </c>
      <c r="G378">
        <v>88651.391833188551</v>
      </c>
      <c r="H378">
        <v>46707.138140747193</v>
      </c>
      <c r="I378">
        <v>2752.3420662142698</v>
      </c>
      <c r="J378">
        <v>0</v>
      </c>
      <c r="K378">
        <v>0</v>
      </c>
      <c r="L378">
        <v>1366.0217202432671</v>
      </c>
      <c r="M378">
        <v>2280.0104257167682</v>
      </c>
      <c r="N378">
        <v>127140.80253537151</v>
      </c>
      <c r="O378">
        <v>16581.169999999998</v>
      </c>
      <c r="P378">
        <v>512</v>
      </c>
      <c r="Q378">
        <v>1650761.17</v>
      </c>
      <c r="R378">
        <v>57767</v>
      </c>
      <c r="S378">
        <v>10045.73262032085</v>
      </c>
      <c r="T378">
        <v>334855.35477969242</v>
      </c>
      <c r="U378">
        <v>217625.37</v>
      </c>
      <c r="V378">
        <v>4518.26</v>
      </c>
      <c r="W378">
        <v>226413.28</v>
      </c>
      <c r="X378">
        <v>6530.68</v>
      </c>
      <c r="Y378">
        <v>1</v>
      </c>
    </row>
    <row r="379" spans="1:25">
      <c r="A379">
        <v>979422679</v>
      </c>
      <c r="B379">
        <v>6112021</v>
      </c>
      <c r="C379">
        <v>611</v>
      </c>
      <c r="D379">
        <v>2021</v>
      </c>
      <c r="E379" t="s">
        <v>92</v>
      </c>
      <c r="F379">
        <v>92035.502516778521</v>
      </c>
      <c r="G379">
        <v>88933.265939597317</v>
      </c>
      <c r="H379">
        <v>47943.075503355707</v>
      </c>
      <c r="I379">
        <v>2752.3420662142698</v>
      </c>
      <c r="J379">
        <v>0</v>
      </c>
      <c r="K379">
        <v>0</v>
      </c>
      <c r="L379">
        <v>667.5025167785235</v>
      </c>
      <c r="M379">
        <v>949.62080536912754</v>
      </c>
      <c r="N379">
        <v>134160.9116970867</v>
      </c>
      <c r="O379">
        <v>18668.84</v>
      </c>
      <c r="P379">
        <v>542</v>
      </c>
      <c r="Q379">
        <v>1707598.92</v>
      </c>
      <c r="R379">
        <v>67540</v>
      </c>
      <c r="S379">
        <v>5368.1860465116288</v>
      </c>
      <c r="T379">
        <v>351927.08247959829</v>
      </c>
      <c r="U379">
        <v>217006.5</v>
      </c>
      <c r="V379">
        <v>2200.63</v>
      </c>
      <c r="W379">
        <v>224240.42</v>
      </c>
      <c r="X379">
        <v>4635.22</v>
      </c>
      <c r="Y379">
        <v>1</v>
      </c>
    </row>
    <row r="380" spans="1:25">
      <c r="A380">
        <v>979422679</v>
      </c>
      <c r="B380">
        <v>6112022</v>
      </c>
      <c r="C380">
        <v>611</v>
      </c>
      <c r="D380">
        <v>2022</v>
      </c>
      <c r="E380" t="s">
        <v>92</v>
      </c>
      <c r="F380">
        <v>105818.7246141349</v>
      </c>
      <c r="G380">
        <v>99970.603574329827</v>
      </c>
      <c r="H380">
        <v>52281.562956945578</v>
      </c>
      <c r="I380">
        <v>2752.3420662142698</v>
      </c>
      <c r="J380">
        <v>0</v>
      </c>
      <c r="K380">
        <v>0</v>
      </c>
      <c r="L380">
        <v>1869.996750609261</v>
      </c>
      <c r="M380">
        <v>2610.1608448415918</v>
      </c>
      <c r="N380">
        <v>151779.94970228261</v>
      </c>
      <c r="O380">
        <v>18091.12</v>
      </c>
      <c r="P380">
        <v>572</v>
      </c>
      <c r="Q380">
        <v>1846608.25</v>
      </c>
      <c r="R380">
        <v>79634</v>
      </c>
      <c r="S380">
        <v>4330.2019543973938</v>
      </c>
      <c r="T380">
        <v>392205.01898867992</v>
      </c>
      <c r="U380">
        <v>216725.26</v>
      </c>
      <c r="V380">
        <v>2200.63</v>
      </c>
      <c r="W380">
        <v>224539.66</v>
      </c>
      <c r="X380">
        <v>5214.8100000000004</v>
      </c>
      <c r="Y380">
        <v>1</v>
      </c>
    </row>
    <row r="381" spans="1:25">
      <c r="A381">
        <v>979422679</v>
      </c>
      <c r="B381">
        <v>6112023</v>
      </c>
      <c r="C381">
        <v>611</v>
      </c>
      <c r="D381">
        <v>2023</v>
      </c>
      <c r="E381" t="s">
        <v>92</v>
      </c>
      <c r="F381">
        <v>116820</v>
      </c>
      <c r="G381">
        <v>117071</v>
      </c>
      <c r="H381">
        <v>64758</v>
      </c>
      <c r="I381">
        <v>2752.3420662142698</v>
      </c>
      <c r="J381">
        <v>0</v>
      </c>
      <c r="K381">
        <v>0</v>
      </c>
      <c r="L381">
        <v>1138</v>
      </c>
      <c r="M381">
        <v>2287</v>
      </c>
      <c r="N381">
        <v>168460.3420662143</v>
      </c>
      <c r="O381">
        <v>17698.23</v>
      </c>
      <c r="P381">
        <v>389</v>
      </c>
      <c r="Q381">
        <v>2072106.91</v>
      </c>
      <c r="R381">
        <v>66416</v>
      </c>
      <c r="S381">
        <v>8928</v>
      </c>
      <c r="T381">
        <v>418901.05177021422</v>
      </c>
      <c r="U381">
        <v>216318.04</v>
      </c>
      <c r="V381">
        <v>2200.63</v>
      </c>
      <c r="W381">
        <v>230858.18</v>
      </c>
      <c r="X381">
        <v>5214.8100000000004</v>
      </c>
      <c r="Y381">
        <v>1</v>
      </c>
    </row>
    <row r="382" spans="1:25">
      <c r="A382">
        <v>980824586</v>
      </c>
      <c r="B382">
        <v>6132019</v>
      </c>
      <c r="C382">
        <v>613</v>
      </c>
      <c r="D382">
        <v>2019</v>
      </c>
      <c r="E382" t="s">
        <v>158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</row>
    <row r="383" spans="1:25">
      <c r="A383">
        <v>980824586</v>
      </c>
      <c r="B383">
        <v>6132020</v>
      </c>
      <c r="C383">
        <v>613</v>
      </c>
      <c r="D383">
        <v>2020</v>
      </c>
      <c r="E383" t="s">
        <v>158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</row>
    <row r="384" spans="1:25">
      <c r="A384">
        <v>980824586</v>
      </c>
      <c r="B384">
        <v>6132021</v>
      </c>
      <c r="C384">
        <v>613</v>
      </c>
      <c r="D384">
        <v>2021</v>
      </c>
      <c r="E384" t="s">
        <v>158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</row>
    <row r="385" spans="1:25">
      <c r="A385">
        <v>980824586</v>
      </c>
      <c r="B385">
        <v>6132022</v>
      </c>
      <c r="C385">
        <v>613</v>
      </c>
      <c r="D385">
        <v>2022</v>
      </c>
      <c r="E385" t="s">
        <v>158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</row>
    <row r="386" spans="1:25">
      <c r="A386">
        <v>980824586</v>
      </c>
      <c r="B386">
        <v>6132023</v>
      </c>
      <c r="C386">
        <v>613</v>
      </c>
      <c r="D386">
        <v>2023</v>
      </c>
      <c r="E386" t="s">
        <v>158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</row>
    <row r="387" spans="1:25">
      <c r="A387">
        <v>982974011</v>
      </c>
      <c r="B387">
        <v>6242019</v>
      </c>
      <c r="C387">
        <v>624</v>
      </c>
      <c r="D387">
        <v>2019</v>
      </c>
      <c r="E387" t="s">
        <v>201</v>
      </c>
      <c r="F387">
        <v>105719.0303571429</v>
      </c>
      <c r="G387">
        <v>68502.206250000003</v>
      </c>
      <c r="H387">
        <v>23759.758928571431</v>
      </c>
      <c r="I387">
        <v>6241.1358373395569</v>
      </c>
      <c r="J387">
        <v>-193.3281340832481</v>
      </c>
      <c r="K387">
        <v>0</v>
      </c>
      <c r="L387">
        <v>1546.59375</v>
      </c>
      <c r="M387">
        <v>3543.002678571429</v>
      </c>
      <c r="N387">
        <v>151419.68895325641</v>
      </c>
      <c r="O387">
        <v>87133.71</v>
      </c>
      <c r="P387">
        <v>2136</v>
      </c>
      <c r="Q387">
        <v>2671782.29</v>
      </c>
      <c r="R387">
        <v>111508</v>
      </c>
      <c r="S387">
        <v>9825.2707581227442</v>
      </c>
      <c r="T387">
        <v>505534.33731137909</v>
      </c>
      <c r="U387">
        <v>293593.88</v>
      </c>
      <c r="V387">
        <v>0</v>
      </c>
      <c r="W387">
        <v>294461.71000000002</v>
      </c>
      <c r="X387">
        <v>32457.81</v>
      </c>
      <c r="Y387">
        <v>1</v>
      </c>
    </row>
    <row r="388" spans="1:25">
      <c r="A388">
        <v>982974011</v>
      </c>
      <c r="B388">
        <v>6242020</v>
      </c>
      <c r="C388">
        <v>624</v>
      </c>
      <c r="D388">
        <v>2020</v>
      </c>
      <c r="E388" t="s">
        <v>201</v>
      </c>
      <c r="F388">
        <v>108956.4943527368</v>
      </c>
      <c r="G388">
        <v>73060.662901824515</v>
      </c>
      <c r="H388">
        <v>23649.044309296271</v>
      </c>
      <c r="I388">
        <v>6241.1358373395569</v>
      </c>
      <c r="J388">
        <v>-193.3281340832481</v>
      </c>
      <c r="K388">
        <v>0</v>
      </c>
      <c r="L388">
        <v>594.25803649000875</v>
      </c>
      <c r="M388">
        <v>5580.9539530842749</v>
      </c>
      <c r="N388">
        <v>158240.708658947</v>
      </c>
      <c r="O388">
        <v>97027.67</v>
      </c>
      <c r="P388">
        <v>2115</v>
      </c>
      <c r="Q388">
        <v>2719620.94</v>
      </c>
      <c r="R388">
        <v>105467</v>
      </c>
      <c r="S388">
        <v>9312.2566844919784</v>
      </c>
      <c r="T388">
        <v>510606.789139439</v>
      </c>
      <c r="U388">
        <v>292181.03000000003</v>
      </c>
      <c r="V388">
        <v>0</v>
      </c>
      <c r="W388">
        <v>294647.34999999998</v>
      </c>
      <c r="X388">
        <v>32609.5</v>
      </c>
      <c r="Y388">
        <v>1</v>
      </c>
    </row>
    <row r="389" spans="1:25">
      <c r="A389">
        <v>982974011</v>
      </c>
      <c r="B389">
        <v>6242021</v>
      </c>
      <c r="C389">
        <v>624</v>
      </c>
      <c r="D389">
        <v>2021</v>
      </c>
      <c r="E389" t="s">
        <v>201</v>
      </c>
      <c r="F389">
        <v>99200.242449664423</v>
      </c>
      <c r="G389">
        <v>76953.352348993285</v>
      </c>
      <c r="H389">
        <v>24980.77600671141</v>
      </c>
      <c r="I389">
        <v>6241.1358373395569</v>
      </c>
      <c r="J389">
        <v>-193.3281340832481</v>
      </c>
      <c r="K389">
        <v>0</v>
      </c>
      <c r="L389">
        <v>422.64513422818789</v>
      </c>
      <c r="M389">
        <v>3177.8229865771809</v>
      </c>
      <c r="N389">
        <v>153620.1583743972</v>
      </c>
      <c r="O389">
        <v>106369.16</v>
      </c>
      <c r="P389">
        <v>2314</v>
      </c>
      <c r="Q389">
        <v>2962253.24</v>
      </c>
      <c r="R389">
        <v>108188</v>
      </c>
      <c r="S389">
        <v>13509.20930232558</v>
      </c>
      <c r="T389">
        <v>534168.20031672285</v>
      </c>
      <c r="U389">
        <v>294627.64</v>
      </c>
      <c r="V389">
        <v>0</v>
      </c>
      <c r="W389">
        <v>300118.21999999997</v>
      </c>
      <c r="X389">
        <v>34057.15</v>
      </c>
      <c r="Y389">
        <v>1</v>
      </c>
    </row>
    <row r="390" spans="1:25">
      <c r="A390">
        <v>982974011</v>
      </c>
      <c r="B390">
        <v>6242022</v>
      </c>
      <c r="C390">
        <v>624</v>
      </c>
      <c r="D390">
        <v>2022</v>
      </c>
      <c r="E390" t="s">
        <v>201</v>
      </c>
      <c r="F390">
        <v>106151.6953696182</v>
      </c>
      <c r="G390">
        <v>87025.978878960203</v>
      </c>
      <c r="H390">
        <v>26828.371242891961</v>
      </c>
      <c r="I390">
        <v>6241.1358373395569</v>
      </c>
      <c r="J390">
        <v>-193.3281340832481</v>
      </c>
      <c r="K390">
        <v>0</v>
      </c>
      <c r="L390">
        <v>0</v>
      </c>
      <c r="M390">
        <v>4646.1275385865156</v>
      </c>
      <c r="N390">
        <v>167750.98317035631</v>
      </c>
      <c r="O390">
        <v>144052.26</v>
      </c>
      <c r="P390">
        <v>2777</v>
      </c>
      <c r="Q390">
        <v>3296544.05</v>
      </c>
      <c r="R390">
        <v>112787</v>
      </c>
      <c r="S390">
        <v>18271.700325732902</v>
      </c>
      <c r="T390">
        <v>589220.53501208907</v>
      </c>
      <c r="U390">
        <v>291063.82</v>
      </c>
      <c r="V390">
        <v>0</v>
      </c>
      <c r="W390">
        <v>302384.5</v>
      </c>
      <c r="X390">
        <v>40742.67</v>
      </c>
      <c r="Y390">
        <v>1</v>
      </c>
    </row>
    <row r="391" spans="1:25">
      <c r="A391">
        <v>982974011</v>
      </c>
      <c r="B391">
        <v>6242023</v>
      </c>
      <c r="C391">
        <v>624</v>
      </c>
      <c r="D391">
        <v>2023</v>
      </c>
      <c r="E391" t="s">
        <v>201</v>
      </c>
      <c r="F391">
        <v>118211</v>
      </c>
      <c r="G391">
        <v>99971</v>
      </c>
      <c r="H391">
        <v>30506</v>
      </c>
      <c r="I391">
        <v>6241.1358373395569</v>
      </c>
      <c r="J391">
        <v>-193.3281340832481</v>
      </c>
      <c r="K391">
        <v>0</v>
      </c>
      <c r="L391">
        <v>2247</v>
      </c>
      <c r="M391">
        <v>2694</v>
      </c>
      <c r="N391">
        <v>188782.80770325629</v>
      </c>
      <c r="O391">
        <v>155590.5</v>
      </c>
      <c r="P391">
        <v>3266</v>
      </c>
      <c r="Q391">
        <v>3401033.6</v>
      </c>
      <c r="R391">
        <v>118618</v>
      </c>
      <c r="S391">
        <v>5555</v>
      </c>
      <c r="T391">
        <v>613555.58246325632</v>
      </c>
      <c r="U391">
        <v>292517.90999999997</v>
      </c>
      <c r="V391">
        <v>0</v>
      </c>
      <c r="W391">
        <v>303839.27</v>
      </c>
      <c r="X391">
        <v>40557.769999999997</v>
      </c>
      <c r="Y391">
        <v>1</v>
      </c>
    </row>
    <row r="392" spans="1:25">
      <c r="A392">
        <v>918999361</v>
      </c>
      <c r="B392">
        <v>6252019</v>
      </c>
      <c r="C392">
        <v>625</v>
      </c>
      <c r="D392">
        <v>2019</v>
      </c>
      <c r="E392" t="s">
        <v>245</v>
      </c>
      <c r="F392">
        <v>739.87232142857135</v>
      </c>
      <c r="G392">
        <v>1138.7008928571429</v>
      </c>
      <c r="H392">
        <v>859.97410714285718</v>
      </c>
      <c r="I392">
        <v>237.0262345765538</v>
      </c>
      <c r="J392">
        <v>0</v>
      </c>
      <c r="K392">
        <v>0</v>
      </c>
      <c r="L392">
        <v>0</v>
      </c>
      <c r="M392">
        <v>0</v>
      </c>
      <c r="N392">
        <v>1255.6253417194109</v>
      </c>
      <c r="O392">
        <v>2268.46</v>
      </c>
      <c r="P392">
        <v>86</v>
      </c>
      <c r="Q392">
        <v>97283.199999999997</v>
      </c>
      <c r="R392">
        <v>2369</v>
      </c>
      <c r="S392">
        <v>114.6281588447653</v>
      </c>
      <c r="T392">
        <v>12147.772276564179</v>
      </c>
      <c r="U392">
        <v>6621.13</v>
      </c>
      <c r="V392">
        <v>0</v>
      </c>
      <c r="W392">
        <v>9219.66</v>
      </c>
      <c r="X392">
        <v>165.87</v>
      </c>
      <c r="Y392">
        <v>1</v>
      </c>
    </row>
    <row r="393" spans="1:25">
      <c r="A393">
        <v>918999361</v>
      </c>
      <c r="B393">
        <v>6252020</v>
      </c>
      <c r="C393">
        <v>625</v>
      </c>
      <c r="D393">
        <v>2020</v>
      </c>
      <c r="E393" t="s">
        <v>245</v>
      </c>
      <c r="F393">
        <v>534.72198088618597</v>
      </c>
      <c r="G393">
        <v>1870.975673327541</v>
      </c>
      <c r="H393">
        <v>1568.885317115552</v>
      </c>
      <c r="I393">
        <v>237.0262345765538</v>
      </c>
      <c r="J393">
        <v>0</v>
      </c>
      <c r="K393">
        <v>0</v>
      </c>
      <c r="L393">
        <v>0</v>
      </c>
      <c r="M393">
        <v>0</v>
      </c>
      <c r="N393">
        <v>1073.8385716747291</v>
      </c>
      <c r="O393">
        <v>2202.81</v>
      </c>
      <c r="P393">
        <v>65</v>
      </c>
      <c r="Q393">
        <v>95490.45</v>
      </c>
      <c r="R393">
        <v>2551</v>
      </c>
      <c r="S393">
        <v>90.096256684491976</v>
      </c>
      <c r="T393">
        <v>11947.091364359219</v>
      </c>
      <c r="U393">
        <v>6621.13</v>
      </c>
      <c r="V393">
        <v>0</v>
      </c>
      <c r="W393">
        <v>10054.89</v>
      </c>
      <c r="X393">
        <v>165.87</v>
      </c>
      <c r="Y393">
        <v>1</v>
      </c>
    </row>
    <row r="394" spans="1:25">
      <c r="A394">
        <v>918999361</v>
      </c>
      <c r="B394">
        <v>6252021</v>
      </c>
      <c r="C394">
        <v>625</v>
      </c>
      <c r="D394">
        <v>2021</v>
      </c>
      <c r="E394" t="s">
        <v>245</v>
      </c>
      <c r="F394">
        <v>1765.1023489932891</v>
      </c>
      <c r="G394">
        <v>2324.015939597316</v>
      </c>
      <c r="H394">
        <v>1401.010067114094</v>
      </c>
      <c r="I394">
        <v>237.0262345765538</v>
      </c>
      <c r="J394">
        <v>0</v>
      </c>
      <c r="K394">
        <v>0</v>
      </c>
      <c r="L394">
        <v>0</v>
      </c>
      <c r="M394">
        <v>0</v>
      </c>
      <c r="N394">
        <v>2925.1344560530638</v>
      </c>
      <c r="O394">
        <v>2137.16</v>
      </c>
      <c r="P394">
        <v>65</v>
      </c>
      <c r="Q394">
        <v>137938.73000000001</v>
      </c>
      <c r="R394">
        <v>2872</v>
      </c>
      <c r="S394">
        <v>0</v>
      </c>
      <c r="T394">
        <v>17572.478860053059</v>
      </c>
      <c r="U394">
        <v>8142.24</v>
      </c>
      <c r="V394">
        <v>0</v>
      </c>
      <c r="W394">
        <v>10087.790000000001</v>
      </c>
      <c r="X394">
        <v>165.87</v>
      </c>
      <c r="Y394">
        <v>1</v>
      </c>
    </row>
    <row r="395" spans="1:25">
      <c r="A395">
        <v>918999361</v>
      </c>
      <c r="B395">
        <v>6252022</v>
      </c>
      <c r="C395">
        <v>625</v>
      </c>
      <c r="D395">
        <v>2022</v>
      </c>
      <c r="E395" t="s">
        <v>245</v>
      </c>
      <c r="F395">
        <v>1869.996750609261</v>
      </c>
      <c r="G395">
        <v>1279.308692120228</v>
      </c>
      <c r="H395">
        <v>142.25995125913889</v>
      </c>
      <c r="I395">
        <v>237.0262345765538</v>
      </c>
      <c r="J395">
        <v>0</v>
      </c>
      <c r="K395">
        <v>0</v>
      </c>
      <c r="L395">
        <v>0</v>
      </c>
      <c r="M395">
        <v>0</v>
      </c>
      <c r="N395">
        <v>3244.0717260469032</v>
      </c>
      <c r="O395">
        <v>2071.5100000000002</v>
      </c>
      <c r="P395">
        <v>65</v>
      </c>
      <c r="Q395">
        <v>135897.51999999999</v>
      </c>
      <c r="R395">
        <v>3452</v>
      </c>
      <c r="S395">
        <v>0</v>
      </c>
      <c r="T395">
        <v>18295.2826340469</v>
      </c>
      <c r="U395">
        <v>8142.24</v>
      </c>
      <c r="V395">
        <v>0</v>
      </c>
      <c r="W395">
        <v>10087.790000000001</v>
      </c>
      <c r="X395">
        <v>165.87</v>
      </c>
      <c r="Y395">
        <v>1</v>
      </c>
    </row>
    <row r="396" spans="1:25">
      <c r="A396">
        <v>918999361</v>
      </c>
      <c r="B396">
        <v>6252023</v>
      </c>
      <c r="C396">
        <v>625</v>
      </c>
      <c r="D396">
        <v>2023</v>
      </c>
      <c r="E396" t="s">
        <v>245</v>
      </c>
      <c r="F396">
        <v>1142</v>
      </c>
      <c r="G396">
        <v>1230</v>
      </c>
      <c r="H396">
        <v>508</v>
      </c>
      <c r="I396">
        <v>237.0262345765538</v>
      </c>
      <c r="J396">
        <v>0</v>
      </c>
      <c r="K396">
        <v>0</v>
      </c>
      <c r="L396">
        <v>0</v>
      </c>
      <c r="M396">
        <v>0</v>
      </c>
      <c r="N396">
        <v>2101.0262345765541</v>
      </c>
      <c r="O396">
        <v>2338.15</v>
      </c>
      <c r="P396">
        <v>65</v>
      </c>
      <c r="Q396">
        <v>136280.31</v>
      </c>
      <c r="R396">
        <v>3494</v>
      </c>
      <c r="S396">
        <v>0</v>
      </c>
      <c r="T396">
        <v>17248.529490576551</v>
      </c>
      <c r="U396">
        <v>8142.24</v>
      </c>
      <c r="V396">
        <v>0</v>
      </c>
      <c r="W396">
        <v>10087.790000000001</v>
      </c>
      <c r="X396">
        <v>165.87</v>
      </c>
      <c r="Y396">
        <v>1</v>
      </c>
    </row>
    <row r="397" spans="1:25">
      <c r="A397">
        <v>925549738</v>
      </c>
      <c r="B397">
        <v>6592019</v>
      </c>
      <c r="C397">
        <v>659</v>
      </c>
      <c r="D397">
        <v>2019</v>
      </c>
      <c r="E397" t="s">
        <v>159</v>
      </c>
      <c r="F397">
        <v>721.74374999999998</v>
      </c>
      <c r="G397">
        <v>73.647321428571431</v>
      </c>
      <c r="H397">
        <v>0</v>
      </c>
      <c r="I397">
        <v>11.846032865376429</v>
      </c>
      <c r="J397">
        <v>-17.62892446988792</v>
      </c>
      <c r="K397">
        <v>0</v>
      </c>
      <c r="L397">
        <v>0</v>
      </c>
      <c r="M397">
        <v>0</v>
      </c>
      <c r="N397">
        <v>789.6081798240599</v>
      </c>
      <c r="O397">
        <v>0</v>
      </c>
      <c r="P397">
        <v>0</v>
      </c>
      <c r="Q397">
        <v>5329.77</v>
      </c>
      <c r="R397">
        <v>191</v>
      </c>
      <c r="S397">
        <v>0</v>
      </c>
      <c r="T397">
        <v>1426.1769518240601</v>
      </c>
      <c r="U397">
        <v>0</v>
      </c>
      <c r="V397">
        <v>0</v>
      </c>
      <c r="W397">
        <v>2130.44</v>
      </c>
      <c r="X397">
        <v>0</v>
      </c>
      <c r="Y397">
        <v>0</v>
      </c>
    </row>
    <row r="398" spans="1:25">
      <c r="A398">
        <v>925549738</v>
      </c>
      <c r="B398">
        <v>6592020</v>
      </c>
      <c r="C398">
        <v>659</v>
      </c>
      <c r="D398">
        <v>2020</v>
      </c>
      <c r="E398" t="s">
        <v>159</v>
      </c>
      <c r="F398">
        <v>868.78540399652491</v>
      </c>
      <c r="G398">
        <v>73.868809730669</v>
      </c>
      <c r="H398">
        <v>0</v>
      </c>
      <c r="I398">
        <v>11.846032865376429</v>
      </c>
      <c r="J398">
        <v>-17.62892446988792</v>
      </c>
      <c r="K398">
        <v>0</v>
      </c>
      <c r="L398">
        <v>0</v>
      </c>
      <c r="M398">
        <v>0</v>
      </c>
      <c r="N398">
        <v>936.87132212268239</v>
      </c>
      <c r="O398">
        <v>0</v>
      </c>
      <c r="P398">
        <v>0</v>
      </c>
      <c r="Q398">
        <v>5327.75</v>
      </c>
      <c r="R398">
        <v>178</v>
      </c>
      <c r="S398">
        <v>0</v>
      </c>
      <c r="T398">
        <v>1560.271222122682</v>
      </c>
      <c r="U398">
        <v>0</v>
      </c>
      <c r="V398">
        <v>0</v>
      </c>
      <c r="W398">
        <v>2920.15</v>
      </c>
      <c r="X398">
        <v>0</v>
      </c>
      <c r="Y398">
        <v>0</v>
      </c>
    </row>
    <row r="399" spans="1:25">
      <c r="A399">
        <v>925549738</v>
      </c>
      <c r="B399">
        <v>6592021</v>
      </c>
      <c r="C399">
        <v>659</v>
      </c>
      <c r="D399">
        <v>2021</v>
      </c>
      <c r="E399" t="s">
        <v>159</v>
      </c>
      <c r="F399">
        <v>1089.0830536912749</v>
      </c>
      <c r="G399">
        <v>203.33808724832221</v>
      </c>
      <c r="H399">
        <v>28.744127516778519</v>
      </c>
      <c r="I399">
        <v>11.846032865376429</v>
      </c>
      <c r="J399">
        <v>-17.62892446988792</v>
      </c>
      <c r="K399">
        <v>0</v>
      </c>
      <c r="L399">
        <v>0</v>
      </c>
      <c r="M399">
        <v>0</v>
      </c>
      <c r="N399">
        <v>1257.894121818307</v>
      </c>
      <c r="O399">
        <v>0</v>
      </c>
      <c r="P399">
        <v>0</v>
      </c>
      <c r="Q399">
        <v>5394.41</v>
      </c>
      <c r="R399">
        <v>184</v>
      </c>
      <c r="S399">
        <v>0</v>
      </c>
      <c r="T399">
        <v>1892.866797818308</v>
      </c>
      <c r="U399">
        <v>0</v>
      </c>
      <c r="V399">
        <v>0</v>
      </c>
      <c r="W399">
        <v>2920.15</v>
      </c>
      <c r="X399">
        <v>0</v>
      </c>
      <c r="Y399">
        <v>0</v>
      </c>
    </row>
    <row r="400" spans="1:25">
      <c r="A400">
        <v>925549738</v>
      </c>
      <c r="B400">
        <v>6592022</v>
      </c>
      <c r="C400">
        <v>659</v>
      </c>
      <c r="D400">
        <v>2022</v>
      </c>
      <c r="E400" t="s">
        <v>159</v>
      </c>
      <c r="F400">
        <v>454.61332250203088</v>
      </c>
      <c r="G400">
        <v>229.8838342810723</v>
      </c>
      <c r="H400">
        <v>18.555645816409431</v>
      </c>
      <c r="I400">
        <v>11.846032865376429</v>
      </c>
      <c r="J400">
        <v>-17.62892446988792</v>
      </c>
      <c r="K400">
        <v>0</v>
      </c>
      <c r="L400">
        <v>0</v>
      </c>
      <c r="M400">
        <v>0</v>
      </c>
      <c r="N400">
        <v>660.15861936218232</v>
      </c>
      <c r="O400">
        <v>0</v>
      </c>
      <c r="P400">
        <v>0</v>
      </c>
      <c r="Q400">
        <v>5249.98</v>
      </c>
      <c r="R400">
        <v>183</v>
      </c>
      <c r="S400">
        <v>0</v>
      </c>
      <c r="T400">
        <v>1282.056947362182</v>
      </c>
      <c r="U400">
        <v>0</v>
      </c>
      <c r="V400">
        <v>0</v>
      </c>
      <c r="W400">
        <v>2920.15</v>
      </c>
      <c r="X400">
        <v>0</v>
      </c>
      <c r="Y400">
        <v>0</v>
      </c>
    </row>
    <row r="401" spans="1:25">
      <c r="A401">
        <v>925549738</v>
      </c>
      <c r="B401">
        <v>6592023</v>
      </c>
      <c r="C401">
        <v>659</v>
      </c>
      <c r="D401">
        <v>2023</v>
      </c>
      <c r="E401" t="s">
        <v>159</v>
      </c>
      <c r="F401">
        <v>361</v>
      </c>
      <c r="G401">
        <v>131</v>
      </c>
      <c r="H401">
        <v>0</v>
      </c>
      <c r="I401">
        <v>11.846032865376429</v>
      </c>
      <c r="J401">
        <v>-17.62892446988792</v>
      </c>
      <c r="K401">
        <v>0</v>
      </c>
      <c r="L401">
        <v>0</v>
      </c>
      <c r="M401">
        <v>0</v>
      </c>
      <c r="N401">
        <v>486.21710839548848</v>
      </c>
      <c r="O401">
        <v>0</v>
      </c>
      <c r="P401">
        <v>0</v>
      </c>
      <c r="Q401">
        <v>0</v>
      </c>
      <c r="R401">
        <v>87</v>
      </c>
      <c r="S401">
        <v>0</v>
      </c>
      <c r="T401">
        <v>573.21710839548848</v>
      </c>
      <c r="U401">
        <v>0</v>
      </c>
      <c r="V401">
        <v>0</v>
      </c>
      <c r="W401">
        <v>0</v>
      </c>
      <c r="X401">
        <v>0</v>
      </c>
      <c r="Y401">
        <v>0</v>
      </c>
    </row>
    <row r="402" spans="1:25">
      <c r="A402">
        <v>980489698</v>
      </c>
      <c r="B402">
        <v>6752019</v>
      </c>
      <c r="C402">
        <v>675</v>
      </c>
      <c r="D402">
        <v>2019</v>
      </c>
      <c r="E402" t="s">
        <v>93</v>
      </c>
      <c r="F402">
        <v>300895.76250000001</v>
      </c>
      <c r="G402">
        <v>171186.9669642857</v>
      </c>
      <c r="H402">
        <v>58920.123214285719</v>
      </c>
      <c r="I402">
        <v>14748.08703610878</v>
      </c>
      <c r="J402">
        <v>-1366.3879537260079</v>
      </c>
      <c r="K402">
        <v>240.60487408610891</v>
      </c>
      <c r="L402">
        <v>1417.427678571428</v>
      </c>
      <c r="M402">
        <v>9830.2178571428576</v>
      </c>
      <c r="N402">
        <v>415537.26467075472</v>
      </c>
      <c r="O402">
        <v>282599.01</v>
      </c>
      <c r="P402">
        <v>10591</v>
      </c>
      <c r="Q402">
        <v>5623357.8099999996</v>
      </c>
      <c r="R402">
        <v>236535</v>
      </c>
      <c r="S402">
        <v>49059.68231046931</v>
      </c>
      <c r="T402">
        <v>1205460.937133224</v>
      </c>
      <c r="U402">
        <v>366187.53</v>
      </c>
      <c r="V402">
        <v>15293.79</v>
      </c>
      <c r="W402">
        <v>712015.73</v>
      </c>
      <c r="X402">
        <v>194549.7</v>
      </c>
      <c r="Y402">
        <v>1</v>
      </c>
    </row>
    <row r="403" spans="1:25">
      <c r="A403">
        <v>980489698</v>
      </c>
      <c r="B403">
        <v>6752020</v>
      </c>
      <c r="C403">
        <v>675</v>
      </c>
      <c r="D403">
        <v>2020</v>
      </c>
      <c r="E403" t="s">
        <v>93</v>
      </c>
      <c r="F403">
        <v>309295.32145960041</v>
      </c>
      <c r="G403">
        <v>160321.77758470899</v>
      </c>
      <c r="H403">
        <v>114205.5899218071</v>
      </c>
      <c r="I403">
        <v>14748.08703610878</v>
      </c>
      <c r="J403">
        <v>-1366.3879537260079</v>
      </c>
      <c r="K403">
        <v>240.60487408610891</v>
      </c>
      <c r="L403">
        <v>18498.072980017379</v>
      </c>
      <c r="M403">
        <v>10419.912250217199</v>
      </c>
      <c r="N403">
        <v>340115.82784873649</v>
      </c>
      <c r="O403">
        <v>299631.65000000002</v>
      </c>
      <c r="P403">
        <v>10735</v>
      </c>
      <c r="Q403">
        <v>6437268.3300000001</v>
      </c>
      <c r="R403">
        <v>244565</v>
      </c>
      <c r="S403">
        <v>99274.524064171113</v>
      </c>
      <c r="T403">
        <v>1257895.1902409079</v>
      </c>
      <c r="U403">
        <v>370437.35</v>
      </c>
      <c r="V403">
        <v>13479.58</v>
      </c>
      <c r="W403">
        <v>716233.8</v>
      </c>
      <c r="X403">
        <v>193695.11</v>
      </c>
      <c r="Y403">
        <v>1</v>
      </c>
    </row>
    <row r="404" spans="1:25">
      <c r="A404">
        <v>980489698</v>
      </c>
      <c r="B404">
        <v>6752021</v>
      </c>
      <c r="C404">
        <v>675</v>
      </c>
      <c r="D404">
        <v>2021</v>
      </c>
      <c r="E404" t="s">
        <v>93</v>
      </c>
      <c r="F404">
        <v>351270.27181208052</v>
      </c>
      <c r="G404">
        <v>170341.95805369131</v>
      </c>
      <c r="H404">
        <v>113854.42449664429</v>
      </c>
      <c r="I404">
        <v>14748.08703610878</v>
      </c>
      <c r="J404">
        <v>-1366.3879537260079</v>
      </c>
      <c r="K404">
        <v>240.60487408610891</v>
      </c>
      <c r="L404">
        <v>1066.7265100671141</v>
      </c>
      <c r="M404">
        <v>11395.44966442953</v>
      </c>
      <c r="N404">
        <v>408917.93315109977</v>
      </c>
      <c r="O404">
        <v>288637.8</v>
      </c>
      <c r="P404">
        <v>11608</v>
      </c>
      <c r="Q404">
        <v>6700023.8700000001</v>
      </c>
      <c r="R404">
        <v>263067</v>
      </c>
      <c r="S404">
        <v>50930.232558139527</v>
      </c>
      <c r="T404">
        <v>1318775.281321239</v>
      </c>
      <c r="U404">
        <v>370437.35</v>
      </c>
      <c r="V404">
        <v>13479.58</v>
      </c>
      <c r="W404">
        <v>716282.55</v>
      </c>
      <c r="X404">
        <v>193695.11</v>
      </c>
      <c r="Y404">
        <v>1</v>
      </c>
    </row>
    <row r="405" spans="1:25">
      <c r="A405">
        <v>980489698</v>
      </c>
      <c r="B405">
        <v>6752022</v>
      </c>
      <c r="C405">
        <v>675</v>
      </c>
      <c r="D405">
        <v>2022</v>
      </c>
      <c r="E405" t="s">
        <v>93</v>
      </c>
      <c r="F405">
        <v>364828.73761169781</v>
      </c>
      <c r="G405">
        <v>161901.10235580831</v>
      </c>
      <c r="H405">
        <v>101384.956133225</v>
      </c>
      <c r="I405">
        <v>14748.08703610878</v>
      </c>
      <c r="J405">
        <v>-1366.3879537260079</v>
      </c>
      <c r="K405">
        <v>240.60487408610891</v>
      </c>
      <c r="L405">
        <v>13577.578391551589</v>
      </c>
      <c r="M405">
        <v>12518.87571080423</v>
      </c>
      <c r="N405">
        <v>412870.73368839419</v>
      </c>
      <c r="O405">
        <v>281126.43</v>
      </c>
      <c r="P405">
        <v>10489</v>
      </c>
      <c r="Q405">
        <v>6982281.5</v>
      </c>
      <c r="R405">
        <v>245971</v>
      </c>
      <c r="S405">
        <v>18240.03908794788</v>
      </c>
      <c r="T405">
        <v>1294791.675724342</v>
      </c>
      <c r="U405">
        <v>373126.52</v>
      </c>
      <c r="V405">
        <v>13479.58</v>
      </c>
      <c r="W405">
        <v>728604.8</v>
      </c>
      <c r="X405">
        <v>196359.91</v>
      </c>
      <c r="Y405">
        <v>1</v>
      </c>
    </row>
    <row r="406" spans="1:25">
      <c r="A406">
        <v>980489698</v>
      </c>
      <c r="B406">
        <v>6752023</v>
      </c>
      <c r="C406">
        <v>675</v>
      </c>
      <c r="D406">
        <v>2023</v>
      </c>
      <c r="E406" t="s">
        <v>93</v>
      </c>
      <c r="F406">
        <v>375778</v>
      </c>
      <c r="G406">
        <v>177353</v>
      </c>
      <c r="H406">
        <v>88516</v>
      </c>
      <c r="I406">
        <v>14748.08703610878</v>
      </c>
      <c r="J406">
        <v>-1366.3879537260079</v>
      </c>
      <c r="K406">
        <v>240.60487408610891</v>
      </c>
      <c r="L406">
        <v>41914</v>
      </c>
      <c r="M406">
        <v>11551</v>
      </c>
      <c r="N406">
        <v>424772.30395646888</v>
      </c>
      <c r="O406">
        <v>286937.96999999997</v>
      </c>
      <c r="P406">
        <v>10269</v>
      </c>
      <c r="Q406">
        <v>7435899.7699999996</v>
      </c>
      <c r="R406">
        <v>278944</v>
      </c>
      <c r="S406">
        <v>22846</v>
      </c>
      <c r="T406">
        <v>1382460.5390204689</v>
      </c>
      <c r="U406">
        <v>374347.66</v>
      </c>
      <c r="V406">
        <v>13479.58</v>
      </c>
      <c r="W406">
        <v>734125.87</v>
      </c>
      <c r="X406">
        <v>206473.84</v>
      </c>
      <c r="Y406">
        <v>1</v>
      </c>
    </row>
    <row r="407" spans="1:25">
      <c r="A407">
        <v>987059729</v>
      </c>
      <c r="B407">
        <v>6852019</v>
      </c>
      <c r="C407">
        <v>685</v>
      </c>
      <c r="D407">
        <v>2019</v>
      </c>
      <c r="E407" t="s">
        <v>160</v>
      </c>
      <c r="F407">
        <v>3072.792857142857</v>
      </c>
      <c r="G407">
        <v>302.52053571428581</v>
      </c>
      <c r="H407">
        <v>0</v>
      </c>
      <c r="I407">
        <v>60.662006477308793</v>
      </c>
      <c r="J407">
        <v>0</v>
      </c>
      <c r="K407">
        <v>0</v>
      </c>
      <c r="L407">
        <v>0</v>
      </c>
      <c r="M407">
        <v>0</v>
      </c>
      <c r="N407">
        <v>3435.975399334452</v>
      </c>
      <c r="O407">
        <v>0</v>
      </c>
      <c r="P407">
        <v>0</v>
      </c>
      <c r="Q407">
        <v>21037.29</v>
      </c>
      <c r="R407">
        <v>605</v>
      </c>
      <c r="S407">
        <v>2813.0685920577621</v>
      </c>
      <c r="T407">
        <v>8612.7614353922127</v>
      </c>
      <c r="U407">
        <v>0</v>
      </c>
      <c r="V407">
        <v>0</v>
      </c>
      <c r="W407">
        <v>776.04</v>
      </c>
      <c r="X407">
        <v>10.09</v>
      </c>
      <c r="Y407">
        <v>0</v>
      </c>
    </row>
    <row r="408" spans="1:25">
      <c r="A408">
        <v>987059729</v>
      </c>
      <c r="B408">
        <v>6852020</v>
      </c>
      <c r="C408">
        <v>685</v>
      </c>
      <c r="D408">
        <v>2020</v>
      </c>
      <c r="E408" t="s">
        <v>160</v>
      </c>
      <c r="F408">
        <v>1050.7011294526501</v>
      </c>
      <c r="G408">
        <v>275.62988705473498</v>
      </c>
      <c r="H408">
        <v>0</v>
      </c>
      <c r="I408">
        <v>60.662006477308793</v>
      </c>
      <c r="J408">
        <v>0</v>
      </c>
      <c r="K408">
        <v>0</v>
      </c>
      <c r="L408">
        <v>0</v>
      </c>
      <c r="M408">
        <v>0</v>
      </c>
      <c r="N408">
        <v>1386.9930229846941</v>
      </c>
      <c r="O408">
        <v>0</v>
      </c>
      <c r="P408">
        <v>0</v>
      </c>
      <c r="Q408">
        <v>18466.84</v>
      </c>
      <c r="R408">
        <v>595</v>
      </c>
      <c r="S408">
        <v>0</v>
      </c>
      <c r="T408">
        <v>3525.8208469846941</v>
      </c>
      <c r="U408">
        <v>0</v>
      </c>
      <c r="V408">
        <v>0</v>
      </c>
      <c r="W408">
        <v>588.02</v>
      </c>
      <c r="X408">
        <v>5.04</v>
      </c>
      <c r="Y408">
        <v>0</v>
      </c>
    </row>
    <row r="409" spans="1:25">
      <c r="A409">
        <v>987059729</v>
      </c>
      <c r="B409">
        <v>6852021</v>
      </c>
      <c r="C409">
        <v>685</v>
      </c>
      <c r="D409">
        <v>2021</v>
      </c>
      <c r="E409" t="s">
        <v>160</v>
      </c>
      <c r="F409">
        <v>578.07634228187919</v>
      </c>
      <c r="G409">
        <v>488.65016778523488</v>
      </c>
      <c r="H409">
        <v>0</v>
      </c>
      <c r="I409">
        <v>60.662006477308793</v>
      </c>
      <c r="J409">
        <v>0</v>
      </c>
      <c r="K409">
        <v>0</v>
      </c>
      <c r="L409">
        <v>0</v>
      </c>
      <c r="M409">
        <v>0</v>
      </c>
      <c r="N409">
        <v>1127.3885165444231</v>
      </c>
      <c r="O409">
        <v>0</v>
      </c>
      <c r="P409">
        <v>0</v>
      </c>
      <c r="Q409">
        <v>17963.86</v>
      </c>
      <c r="R409">
        <v>498</v>
      </c>
      <c r="S409">
        <v>0</v>
      </c>
      <c r="T409">
        <v>3127.1672125444229</v>
      </c>
      <c r="U409">
        <v>0</v>
      </c>
      <c r="V409">
        <v>0</v>
      </c>
      <c r="W409">
        <v>1152.0899999999999</v>
      </c>
      <c r="X409">
        <v>5.04</v>
      </c>
      <c r="Y409">
        <v>0</v>
      </c>
    </row>
    <row r="410" spans="1:25">
      <c r="A410">
        <v>987059729</v>
      </c>
      <c r="B410">
        <v>6852022</v>
      </c>
      <c r="C410">
        <v>685</v>
      </c>
      <c r="D410">
        <v>2022</v>
      </c>
      <c r="E410" t="s">
        <v>160</v>
      </c>
      <c r="F410">
        <v>416.47116165718933</v>
      </c>
      <c r="G410">
        <v>658.72542648253466</v>
      </c>
      <c r="H410">
        <v>0</v>
      </c>
      <c r="I410">
        <v>60.662006477308793</v>
      </c>
      <c r="J410">
        <v>0</v>
      </c>
      <c r="K410">
        <v>0</v>
      </c>
      <c r="L410">
        <v>0</v>
      </c>
      <c r="M410">
        <v>0</v>
      </c>
      <c r="N410">
        <v>1135.8585946170331</v>
      </c>
      <c r="O410">
        <v>0</v>
      </c>
      <c r="P410">
        <v>0</v>
      </c>
      <c r="Q410">
        <v>17461.89</v>
      </c>
      <c r="R410">
        <v>497</v>
      </c>
      <c r="S410">
        <v>0</v>
      </c>
      <c r="T410">
        <v>3092.6725986170331</v>
      </c>
      <c r="U410">
        <v>0</v>
      </c>
      <c r="V410">
        <v>0</v>
      </c>
      <c r="W410">
        <v>1152.0899999999999</v>
      </c>
      <c r="X410">
        <v>5.04</v>
      </c>
      <c r="Y410">
        <v>0</v>
      </c>
    </row>
    <row r="411" spans="1:25">
      <c r="A411">
        <v>987059729</v>
      </c>
      <c r="B411">
        <v>6852023</v>
      </c>
      <c r="C411">
        <v>685</v>
      </c>
      <c r="D411">
        <v>2023</v>
      </c>
      <c r="E411" t="s">
        <v>160</v>
      </c>
      <c r="F411">
        <v>1441</v>
      </c>
      <c r="G411">
        <v>444</v>
      </c>
      <c r="H411">
        <v>0</v>
      </c>
      <c r="I411">
        <v>60.662006477308793</v>
      </c>
      <c r="J411">
        <v>0</v>
      </c>
      <c r="K411">
        <v>0</v>
      </c>
      <c r="L411">
        <v>0</v>
      </c>
      <c r="M411">
        <v>0</v>
      </c>
      <c r="N411">
        <v>1945.662006477309</v>
      </c>
      <c r="O411">
        <v>0</v>
      </c>
      <c r="P411">
        <v>0</v>
      </c>
      <c r="Q411">
        <v>16958.91</v>
      </c>
      <c r="R411">
        <v>498</v>
      </c>
      <c r="S411">
        <v>0</v>
      </c>
      <c r="T411">
        <v>3861.4268824773089</v>
      </c>
      <c r="U411">
        <v>0</v>
      </c>
      <c r="V411">
        <v>0</v>
      </c>
      <c r="W411">
        <v>1152.0899999999999</v>
      </c>
      <c r="X411">
        <v>5.04</v>
      </c>
      <c r="Y411">
        <v>0</v>
      </c>
    </row>
    <row r="412" spans="1:25">
      <c r="A412">
        <v>987626844</v>
      </c>
      <c r="B412">
        <v>6932019</v>
      </c>
      <c r="C412">
        <v>693</v>
      </c>
      <c r="D412">
        <v>2019</v>
      </c>
      <c r="E412" t="s">
        <v>161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</row>
    <row r="413" spans="1:25">
      <c r="A413">
        <v>987626844</v>
      </c>
      <c r="B413">
        <v>6932020</v>
      </c>
      <c r="C413">
        <v>693</v>
      </c>
      <c r="D413">
        <v>2020</v>
      </c>
      <c r="E413" t="s">
        <v>161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</row>
    <row r="414" spans="1:25">
      <c r="A414">
        <v>987626844</v>
      </c>
      <c r="B414">
        <v>6932021</v>
      </c>
      <c r="C414">
        <v>693</v>
      </c>
      <c r="D414">
        <v>2021</v>
      </c>
      <c r="E414" t="s">
        <v>161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</row>
    <row r="415" spans="1:25">
      <c r="A415">
        <v>987626844</v>
      </c>
      <c r="B415">
        <v>6932022</v>
      </c>
      <c r="C415">
        <v>693</v>
      </c>
      <c r="D415">
        <v>2022</v>
      </c>
      <c r="E415" t="s">
        <v>161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1:25">
      <c r="A416">
        <v>987626844</v>
      </c>
      <c r="B416">
        <v>6932023</v>
      </c>
      <c r="C416">
        <v>693</v>
      </c>
      <c r="D416">
        <v>2023</v>
      </c>
      <c r="E416" t="s">
        <v>161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</row>
    <row r="417" spans="1:25">
      <c r="A417">
        <v>988807648</v>
      </c>
      <c r="B417">
        <v>6992019</v>
      </c>
      <c r="C417">
        <v>699</v>
      </c>
      <c r="D417">
        <v>2019</v>
      </c>
      <c r="E417" t="s">
        <v>94</v>
      </c>
      <c r="F417">
        <v>51643.767857142862</v>
      </c>
      <c r="G417">
        <v>43383.9375</v>
      </c>
      <c r="H417">
        <v>24271.89107142857</v>
      </c>
      <c r="I417">
        <v>2520.8807951729391</v>
      </c>
      <c r="J417">
        <v>4329.8220761514376</v>
      </c>
      <c r="K417">
        <v>0</v>
      </c>
      <c r="L417">
        <v>0</v>
      </c>
      <c r="M417">
        <v>3093.1875</v>
      </c>
      <c r="N417">
        <v>74513.329657038659</v>
      </c>
      <c r="O417">
        <v>16768.02</v>
      </c>
      <c r="P417">
        <v>669</v>
      </c>
      <c r="Q417">
        <v>634615.31999999995</v>
      </c>
      <c r="R417">
        <v>27211</v>
      </c>
      <c r="S417">
        <v>3909.054151624548</v>
      </c>
      <c r="T417">
        <v>160758.03103266319</v>
      </c>
      <c r="U417">
        <v>101046.09</v>
      </c>
      <c r="V417">
        <v>2183.44</v>
      </c>
      <c r="W417">
        <v>57057.65</v>
      </c>
      <c r="X417">
        <v>7842.69</v>
      </c>
      <c r="Y417">
        <v>1</v>
      </c>
    </row>
    <row r="418" spans="1:25">
      <c r="A418">
        <v>988807648</v>
      </c>
      <c r="B418">
        <v>6992020</v>
      </c>
      <c r="C418">
        <v>699</v>
      </c>
      <c r="D418">
        <v>2020</v>
      </c>
      <c r="E418" t="s">
        <v>94</v>
      </c>
      <c r="F418">
        <v>38680.795829713301</v>
      </c>
      <c r="G418">
        <v>38458.086880973067</v>
      </c>
      <c r="H418">
        <v>22095.59426585578</v>
      </c>
      <c r="I418">
        <v>2520.8807951729391</v>
      </c>
      <c r="J418">
        <v>4329.8220761514376</v>
      </c>
      <c r="K418">
        <v>0</v>
      </c>
      <c r="L418">
        <v>6769.4700260642921</v>
      </c>
      <c r="M418">
        <v>5351.6298870547353</v>
      </c>
      <c r="N418">
        <v>49772.891403035937</v>
      </c>
      <c r="O418">
        <v>17383.11</v>
      </c>
      <c r="P418">
        <v>591</v>
      </c>
      <c r="Q418">
        <v>697971.61</v>
      </c>
      <c r="R418">
        <v>28143</v>
      </c>
      <c r="S418">
        <v>5409.2406417112288</v>
      </c>
      <c r="T418">
        <v>143719.78663674719</v>
      </c>
      <c r="U418">
        <v>101025.81</v>
      </c>
      <c r="V418">
        <v>2183.44</v>
      </c>
      <c r="W418">
        <v>57161.06</v>
      </c>
      <c r="X418">
        <v>7842.69</v>
      </c>
      <c r="Y418">
        <v>1</v>
      </c>
    </row>
    <row r="419" spans="1:25">
      <c r="A419">
        <v>988807648</v>
      </c>
      <c r="B419">
        <v>6992021</v>
      </c>
      <c r="C419">
        <v>699</v>
      </c>
      <c r="D419">
        <v>2021</v>
      </c>
      <c r="E419" t="s">
        <v>94</v>
      </c>
      <c r="F419">
        <v>32307.334731543629</v>
      </c>
      <c r="G419">
        <v>35737.467281879202</v>
      </c>
      <c r="H419">
        <v>28014.878355704699</v>
      </c>
      <c r="I419">
        <v>2520.8807951729391</v>
      </c>
      <c r="J419">
        <v>4329.8220761514376</v>
      </c>
      <c r="K419">
        <v>0</v>
      </c>
      <c r="L419">
        <v>715.40939597315435</v>
      </c>
      <c r="M419">
        <v>3260.8615771812078</v>
      </c>
      <c r="N419">
        <v>42904.355555888142</v>
      </c>
      <c r="O419">
        <v>22205.86</v>
      </c>
      <c r="P419">
        <v>615</v>
      </c>
      <c r="Q419">
        <v>803829.71</v>
      </c>
      <c r="R419">
        <v>30993</v>
      </c>
      <c r="S419">
        <v>2305.1162790697681</v>
      </c>
      <c r="T419">
        <v>145874.04548695791</v>
      </c>
      <c r="U419">
        <v>104627.78</v>
      </c>
      <c r="V419">
        <v>2183.44</v>
      </c>
      <c r="W419">
        <v>57161.06</v>
      </c>
      <c r="X419">
        <v>8205.1299999999992</v>
      </c>
      <c r="Y419">
        <v>1</v>
      </c>
    </row>
    <row r="420" spans="1:25">
      <c r="A420">
        <v>988807648</v>
      </c>
      <c r="B420">
        <v>6992022</v>
      </c>
      <c r="C420">
        <v>699</v>
      </c>
      <c r="D420">
        <v>2022</v>
      </c>
      <c r="E420" t="s">
        <v>94</v>
      </c>
      <c r="F420">
        <v>50340.436230706749</v>
      </c>
      <c r="G420">
        <v>40383.270511779047</v>
      </c>
      <c r="H420">
        <v>33255.840779853781</v>
      </c>
      <c r="I420">
        <v>2520.8807951729391</v>
      </c>
      <c r="J420">
        <v>4329.8220761514376</v>
      </c>
      <c r="K420">
        <v>0</v>
      </c>
      <c r="L420">
        <v>880.36230706742492</v>
      </c>
      <c r="M420">
        <v>4416.2437043054424</v>
      </c>
      <c r="N420">
        <v>59021.962822583533</v>
      </c>
      <c r="O420">
        <v>32947.21</v>
      </c>
      <c r="P420">
        <v>736</v>
      </c>
      <c r="Q420">
        <v>922593.59</v>
      </c>
      <c r="R420">
        <v>40923</v>
      </c>
      <c r="S420">
        <v>2786.1889250814329</v>
      </c>
      <c r="T420">
        <v>183350.3626276649</v>
      </c>
      <c r="U420">
        <v>104578.83</v>
      </c>
      <c r="V420">
        <v>2183.44</v>
      </c>
      <c r="W420">
        <v>64638.33</v>
      </c>
      <c r="X420">
        <v>9614.92</v>
      </c>
      <c r="Y420">
        <v>1</v>
      </c>
    </row>
    <row r="421" spans="1:25">
      <c r="A421">
        <v>988807648</v>
      </c>
      <c r="B421">
        <v>6992023</v>
      </c>
      <c r="C421">
        <v>699</v>
      </c>
      <c r="D421">
        <v>2023</v>
      </c>
      <c r="E421" t="s">
        <v>94</v>
      </c>
      <c r="F421">
        <v>39445</v>
      </c>
      <c r="G421">
        <v>38485</v>
      </c>
      <c r="H421">
        <v>26947</v>
      </c>
      <c r="I421">
        <v>2520.8807951729391</v>
      </c>
      <c r="J421">
        <v>4329.8220761514376</v>
      </c>
      <c r="K421">
        <v>0</v>
      </c>
      <c r="L421">
        <v>247</v>
      </c>
      <c r="M421">
        <v>2865</v>
      </c>
      <c r="N421">
        <v>54721.702871324378</v>
      </c>
      <c r="O421">
        <v>33246.17</v>
      </c>
      <c r="P421">
        <v>987</v>
      </c>
      <c r="Q421">
        <v>985590.32000000007</v>
      </c>
      <c r="R421">
        <v>39872</v>
      </c>
      <c r="S421">
        <v>2482</v>
      </c>
      <c r="T421">
        <v>183237.4334353244</v>
      </c>
      <c r="U421">
        <v>104574.57</v>
      </c>
      <c r="V421">
        <v>2183.44</v>
      </c>
      <c r="W421">
        <v>66517.7</v>
      </c>
      <c r="X421">
        <v>13725.58</v>
      </c>
      <c r="Y421">
        <v>1</v>
      </c>
    </row>
    <row r="422" spans="1:25">
      <c r="A422">
        <v>921025610</v>
      </c>
      <c r="B422">
        <v>7432019</v>
      </c>
      <c r="C422">
        <v>743</v>
      </c>
      <c r="D422">
        <v>2019</v>
      </c>
      <c r="E422" t="s">
        <v>202</v>
      </c>
      <c r="F422">
        <v>4902.6455357142859</v>
      </c>
      <c r="G422">
        <v>3750.3482142857142</v>
      </c>
      <c r="H422">
        <v>539.32500000000005</v>
      </c>
      <c r="I422">
        <v>216.85366491843581</v>
      </c>
      <c r="J422">
        <v>0</v>
      </c>
      <c r="K422">
        <v>0</v>
      </c>
      <c r="L422">
        <v>0</v>
      </c>
      <c r="M422">
        <v>0</v>
      </c>
      <c r="N422">
        <v>8330.522414918436</v>
      </c>
      <c r="O422">
        <v>0</v>
      </c>
      <c r="P422">
        <v>0</v>
      </c>
      <c r="Q422">
        <v>41102.959999999999</v>
      </c>
      <c r="R422">
        <v>2096</v>
      </c>
      <c r="S422">
        <v>0</v>
      </c>
      <c r="T422">
        <v>13862.72987091844</v>
      </c>
      <c r="U422">
        <v>3354.76</v>
      </c>
      <c r="V422">
        <v>0</v>
      </c>
      <c r="W422">
        <v>13775.78</v>
      </c>
      <c r="X422">
        <v>776.31</v>
      </c>
      <c r="Y422">
        <v>1</v>
      </c>
    </row>
    <row r="423" spans="1:25">
      <c r="A423">
        <v>921025610</v>
      </c>
      <c r="B423">
        <v>7432020</v>
      </c>
      <c r="C423">
        <v>743</v>
      </c>
      <c r="D423">
        <v>2020</v>
      </c>
      <c r="E423" t="s">
        <v>202</v>
      </c>
      <c r="F423">
        <v>3492.7819287576021</v>
      </c>
      <c r="G423">
        <v>3649.3397046046921</v>
      </c>
      <c r="H423">
        <v>306.50043440486542</v>
      </c>
      <c r="I423">
        <v>216.85366491843581</v>
      </c>
      <c r="J423">
        <v>0</v>
      </c>
      <c r="K423">
        <v>0</v>
      </c>
      <c r="L423">
        <v>0</v>
      </c>
      <c r="M423">
        <v>0</v>
      </c>
      <c r="N423">
        <v>7052.4748638758647</v>
      </c>
      <c r="O423">
        <v>0</v>
      </c>
      <c r="P423">
        <v>0</v>
      </c>
      <c r="Q423">
        <v>44819.76</v>
      </c>
      <c r="R423">
        <v>2420</v>
      </c>
      <c r="S423">
        <v>0</v>
      </c>
      <c r="T423">
        <v>13219.406799875869</v>
      </c>
      <c r="U423">
        <v>3354.76</v>
      </c>
      <c r="V423">
        <v>0</v>
      </c>
      <c r="W423">
        <v>14598.02</v>
      </c>
      <c r="X423">
        <v>776.31</v>
      </c>
      <c r="Y423">
        <v>1</v>
      </c>
    </row>
    <row r="424" spans="1:25">
      <c r="A424">
        <v>921025610</v>
      </c>
      <c r="B424">
        <v>7432021</v>
      </c>
      <c r="C424">
        <v>743</v>
      </c>
      <c r="D424">
        <v>2021</v>
      </c>
      <c r="E424" t="s">
        <v>202</v>
      </c>
      <c r="F424">
        <v>3785.7080536912749</v>
      </c>
      <c r="G424">
        <v>3772.9328859060411</v>
      </c>
      <c r="H424">
        <v>449.260067114094</v>
      </c>
      <c r="I424">
        <v>216.85366491843581</v>
      </c>
      <c r="J424">
        <v>0</v>
      </c>
      <c r="K424">
        <v>0</v>
      </c>
      <c r="L424">
        <v>0</v>
      </c>
      <c r="M424">
        <v>0</v>
      </c>
      <c r="N424">
        <v>7326.2345374016577</v>
      </c>
      <c r="O424">
        <v>0</v>
      </c>
      <c r="P424">
        <v>0</v>
      </c>
      <c r="Q424">
        <v>48445.66</v>
      </c>
      <c r="R424">
        <v>2883</v>
      </c>
      <c r="S424">
        <v>2830.8837209302319</v>
      </c>
      <c r="T424">
        <v>17090.17543433189</v>
      </c>
      <c r="U424">
        <v>3354.76</v>
      </c>
      <c r="V424">
        <v>0</v>
      </c>
      <c r="W424">
        <v>14598.02</v>
      </c>
      <c r="X424">
        <v>776.31</v>
      </c>
      <c r="Y424">
        <v>1</v>
      </c>
    </row>
    <row r="425" spans="1:25">
      <c r="A425">
        <v>921025610</v>
      </c>
      <c r="B425">
        <v>7432022</v>
      </c>
      <c r="C425">
        <v>743</v>
      </c>
      <c r="D425">
        <v>2022</v>
      </c>
      <c r="E425" t="s">
        <v>202</v>
      </c>
      <c r="F425">
        <v>4200.7920389926894</v>
      </c>
      <c r="G425">
        <v>4036.8838342810732</v>
      </c>
      <c r="H425">
        <v>803.04711616571899</v>
      </c>
      <c r="I425">
        <v>216.85366491843581</v>
      </c>
      <c r="J425">
        <v>0</v>
      </c>
      <c r="K425">
        <v>0</v>
      </c>
      <c r="L425">
        <v>0</v>
      </c>
      <c r="M425">
        <v>0</v>
      </c>
      <c r="N425">
        <v>7651.4824220264791</v>
      </c>
      <c r="O425">
        <v>0</v>
      </c>
      <c r="P425">
        <v>0</v>
      </c>
      <c r="Q425">
        <v>65058.14</v>
      </c>
      <c r="R425">
        <v>2651</v>
      </c>
      <c r="S425">
        <v>0</v>
      </c>
      <c r="T425">
        <v>15741.34292602648</v>
      </c>
      <c r="U425">
        <v>3354.76</v>
      </c>
      <c r="V425">
        <v>0</v>
      </c>
      <c r="W425">
        <v>14995.07</v>
      </c>
      <c r="X425">
        <v>819.6</v>
      </c>
      <c r="Y425">
        <v>1</v>
      </c>
    </row>
    <row r="426" spans="1:25">
      <c r="A426">
        <v>921025610</v>
      </c>
      <c r="B426">
        <v>7432023</v>
      </c>
      <c r="C426">
        <v>743</v>
      </c>
      <c r="D426">
        <v>2023</v>
      </c>
      <c r="E426" t="s">
        <v>202</v>
      </c>
      <c r="F426">
        <v>4969</v>
      </c>
      <c r="G426">
        <v>4913</v>
      </c>
      <c r="H426">
        <v>1027</v>
      </c>
      <c r="I426">
        <v>216.85366491843581</v>
      </c>
      <c r="J426">
        <v>0</v>
      </c>
      <c r="K426">
        <v>0</v>
      </c>
      <c r="L426">
        <v>0</v>
      </c>
      <c r="M426">
        <v>0</v>
      </c>
      <c r="N426">
        <v>9071.8536649184352</v>
      </c>
      <c r="O426">
        <v>32617.95</v>
      </c>
      <c r="P426">
        <v>950</v>
      </c>
      <c r="Q426">
        <v>42458.38</v>
      </c>
      <c r="R426">
        <v>2543</v>
      </c>
      <c r="S426">
        <v>80648</v>
      </c>
      <c r="T426">
        <v>99489.234852918438</v>
      </c>
      <c r="U426">
        <v>3226.46</v>
      </c>
      <c r="V426">
        <v>0</v>
      </c>
      <c r="W426">
        <v>14995.07</v>
      </c>
      <c r="X426">
        <v>1207.1300000000001</v>
      </c>
      <c r="Y426">
        <v>1</v>
      </c>
    </row>
    <row r="427" spans="1:25">
      <c r="A427">
        <v>915729290</v>
      </c>
      <c r="B427">
        <v>7532019</v>
      </c>
      <c r="C427">
        <v>753</v>
      </c>
      <c r="D427">
        <v>2019</v>
      </c>
      <c r="E427" t="s">
        <v>95</v>
      </c>
      <c r="F427">
        <v>5640.2517857142866</v>
      </c>
      <c r="G427">
        <v>8072.8794642857147</v>
      </c>
      <c r="H427">
        <v>0</v>
      </c>
      <c r="I427">
        <v>406.69789187258698</v>
      </c>
      <c r="J427">
        <v>0</v>
      </c>
      <c r="K427">
        <v>0</v>
      </c>
      <c r="L427">
        <v>0</v>
      </c>
      <c r="M427">
        <v>0</v>
      </c>
      <c r="N427">
        <v>14119.829141872589</v>
      </c>
      <c r="O427">
        <v>0</v>
      </c>
      <c r="P427">
        <v>0</v>
      </c>
      <c r="Q427">
        <v>39340.51</v>
      </c>
      <c r="R427">
        <v>4190</v>
      </c>
      <c r="S427">
        <v>14.03610108303249</v>
      </c>
      <c r="T427">
        <v>21612.731878955619</v>
      </c>
      <c r="U427">
        <v>4946.8</v>
      </c>
      <c r="V427">
        <v>0</v>
      </c>
      <c r="W427">
        <v>10052.18</v>
      </c>
      <c r="X427">
        <v>2181.14</v>
      </c>
      <c r="Y427">
        <v>1</v>
      </c>
    </row>
    <row r="428" spans="1:25">
      <c r="A428">
        <v>915729290</v>
      </c>
      <c r="B428">
        <v>7532020</v>
      </c>
      <c r="C428">
        <v>753</v>
      </c>
      <c r="D428">
        <v>2020</v>
      </c>
      <c r="E428" t="s">
        <v>95</v>
      </c>
      <c r="F428">
        <v>5079.3075586446575</v>
      </c>
      <c r="G428">
        <v>8006.4969591659437</v>
      </c>
      <c r="H428">
        <v>0</v>
      </c>
      <c r="I428">
        <v>406.69789187258698</v>
      </c>
      <c r="J428">
        <v>0</v>
      </c>
      <c r="K428">
        <v>0</v>
      </c>
      <c r="L428">
        <v>0</v>
      </c>
      <c r="M428">
        <v>0</v>
      </c>
      <c r="N428">
        <v>13492.502409683189</v>
      </c>
      <c r="O428">
        <v>0</v>
      </c>
      <c r="P428">
        <v>0</v>
      </c>
      <c r="Q428">
        <v>35485.339999999997</v>
      </c>
      <c r="R428">
        <v>4091</v>
      </c>
      <c r="S428">
        <v>0</v>
      </c>
      <c r="T428">
        <v>20550.07683368319</v>
      </c>
      <c r="U428">
        <v>4946.8</v>
      </c>
      <c r="V428">
        <v>0</v>
      </c>
      <c r="W428">
        <v>10052.18</v>
      </c>
      <c r="X428">
        <v>2181.14</v>
      </c>
      <c r="Y428">
        <v>1</v>
      </c>
    </row>
    <row r="429" spans="1:25">
      <c r="A429">
        <v>915729290</v>
      </c>
      <c r="B429">
        <v>7532021</v>
      </c>
      <c r="C429">
        <v>753</v>
      </c>
      <c r="D429">
        <v>2021</v>
      </c>
      <c r="E429" t="s">
        <v>95</v>
      </c>
      <c r="F429">
        <v>11458.26090604027</v>
      </c>
      <c r="G429">
        <v>8194.205536912752</v>
      </c>
      <c r="H429">
        <v>0</v>
      </c>
      <c r="I429">
        <v>406.69789187258698</v>
      </c>
      <c r="J429">
        <v>0</v>
      </c>
      <c r="K429">
        <v>0</v>
      </c>
      <c r="L429">
        <v>0</v>
      </c>
      <c r="M429">
        <v>0</v>
      </c>
      <c r="N429">
        <v>20059.164334825611</v>
      </c>
      <c r="O429">
        <v>0</v>
      </c>
      <c r="P429">
        <v>0</v>
      </c>
      <c r="Q429">
        <v>37640.68</v>
      </c>
      <c r="R429">
        <v>3638</v>
      </c>
      <c r="S429">
        <v>0</v>
      </c>
      <c r="T429">
        <v>26843.925182825609</v>
      </c>
      <c r="U429">
        <v>4946.8</v>
      </c>
      <c r="V429">
        <v>0</v>
      </c>
      <c r="W429">
        <v>5360.21</v>
      </c>
      <c r="X429">
        <v>937.49</v>
      </c>
      <c r="Y429">
        <v>1</v>
      </c>
    </row>
    <row r="430" spans="1:25">
      <c r="A430">
        <v>915729290</v>
      </c>
      <c r="B430">
        <v>7532022</v>
      </c>
      <c r="C430">
        <v>753</v>
      </c>
      <c r="D430">
        <v>2022</v>
      </c>
      <c r="E430" t="s">
        <v>95</v>
      </c>
      <c r="F430">
        <v>9642.7506092607655</v>
      </c>
      <c r="G430">
        <v>8908.7717303005702</v>
      </c>
      <c r="H430">
        <v>0</v>
      </c>
      <c r="I430">
        <v>406.69789187258698</v>
      </c>
      <c r="J430">
        <v>0</v>
      </c>
      <c r="K430">
        <v>0</v>
      </c>
      <c r="L430">
        <v>0</v>
      </c>
      <c r="M430">
        <v>0</v>
      </c>
      <c r="N430">
        <v>18958.220231433919</v>
      </c>
      <c r="O430">
        <v>0</v>
      </c>
      <c r="P430">
        <v>0</v>
      </c>
      <c r="Q430">
        <v>34413.730000000003</v>
      </c>
      <c r="R430">
        <v>3620</v>
      </c>
      <c r="S430">
        <v>0</v>
      </c>
      <c r="T430">
        <v>25455.20805943392</v>
      </c>
      <c r="U430">
        <v>4946.8</v>
      </c>
      <c r="V430">
        <v>0</v>
      </c>
      <c r="W430">
        <v>5360.21</v>
      </c>
      <c r="X430">
        <v>937.49</v>
      </c>
      <c r="Y430">
        <v>1</v>
      </c>
    </row>
    <row r="431" spans="1:25">
      <c r="A431">
        <v>915729290</v>
      </c>
      <c r="B431">
        <v>7532023</v>
      </c>
      <c r="C431">
        <v>753</v>
      </c>
      <c r="D431">
        <v>2023</v>
      </c>
      <c r="E431" t="s">
        <v>95</v>
      </c>
      <c r="F431">
        <v>9841</v>
      </c>
      <c r="G431">
        <v>8096</v>
      </c>
      <c r="H431">
        <v>0</v>
      </c>
      <c r="I431">
        <v>406.69789187258698</v>
      </c>
      <c r="J431">
        <v>0</v>
      </c>
      <c r="K431">
        <v>0</v>
      </c>
      <c r="L431">
        <v>0</v>
      </c>
      <c r="M431">
        <v>0</v>
      </c>
      <c r="N431">
        <v>18343.697891872591</v>
      </c>
      <c r="O431">
        <v>0</v>
      </c>
      <c r="P431">
        <v>0</v>
      </c>
      <c r="Q431">
        <v>31649.360000000001</v>
      </c>
      <c r="R431">
        <v>3447</v>
      </c>
      <c r="S431">
        <v>471</v>
      </c>
      <c r="T431">
        <v>24907.58438787259</v>
      </c>
      <c r="U431">
        <v>4946.8</v>
      </c>
      <c r="V431">
        <v>0</v>
      </c>
      <c r="W431">
        <v>5360.21</v>
      </c>
      <c r="X431">
        <v>937.49</v>
      </c>
      <c r="Y431">
        <v>1</v>
      </c>
    </row>
    <row r="432" spans="1:25">
      <c r="A432">
        <v>998509289</v>
      </c>
      <c r="B432">
        <v>8522019</v>
      </c>
      <c r="C432">
        <v>852</v>
      </c>
      <c r="D432">
        <v>2019</v>
      </c>
      <c r="E432" t="s">
        <v>96</v>
      </c>
      <c r="F432">
        <v>7172.1160714285716</v>
      </c>
      <c r="G432">
        <v>6389.1883928571424</v>
      </c>
      <c r="H432">
        <v>0</v>
      </c>
      <c r="I432">
        <v>819.17623240439832</v>
      </c>
      <c r="J432">
        <v>-235.1085961098909</v>
      </c>
      <c r="K432">
        <v>0</v>
      </c>
      <c r="L432">
        <v>0</v>
      </c>
      <c r="M432">
        <v>0</v>
      </c>
      <c r="N432">
        <v>14145.37210058022</v>
      </c>
      <c r="O432">
        <v>0</v>
      </c>
      <c r="P432">
        <v>0</v>
      </c>
      <c r="Q432">
        <v>24718.74</v>
      </c>
      <c r="R432">
        <v>1434</v>
      </c>
      <c r="S432">
        <v>0</v>
      </c>
      <c r="T432">
        <v>17645.858764580222</v>
      </c>
      <c r="U432">
        <v>974.18</v>
      </c>
      <c r="V432">
        <v>2608.17</v>
      </c>
      <c r="W432">
        <v>18515.02</v>
      </c>
      <c r="X432">
        <v>4066.72</v>
      </c>
      <c r="Y432">
        <v>1</v>
      </c>
    </row>
    <row r="433" spans="1:25">
      <c r="A433">
        <v>998509289</v>
      </c>
      <c r="B433">
        <v>8522020</v>
      </c>
      <c r="C433">
        <v>852</v>
      </c>
      <c r="D433">
        <v>2020</v>
      </c>
      <c r="E433" t="s">
        <v>96</v>
      </c>
      <c r="F433">
        <v>11370.28410078193</v>
      </c>
      <c r="G433">
        <v>9231.3961772371858</v>
      </c>
      <c r="H433">
        <v>620.71850564726321</v>
      </c>
      <c r="I433">
        <v>819.17623240439832</v>
      </c>
      <c r="J433">
        <v>-235.1085961098909</v>
      </c>
      <c r="K433">
        <v>0</v>
      </c>
      <c r="L433">
        <v>0</v>
      </c>
      <c r="M433">
        <v>0</v>
      </c>
      <c r="N433">
        <v>20565.02940866636</v>
      </c>
      <c r="O433">
        <v>0</v>
      </c>
      <c r="P433">
        <v>0</v>
      </c>
      <c r="Q433">
        <v>21903.87</v>
      </c>
      <c r="R433">
        <v>1320</v>
      </c>
      <c r="S433">
        <v>0</v>
      </c>
      <c r="T433">
        <v>23716.192940666358</v>
      </c>
      <c r="U433">
        <v>974.18</v>
      </c>
      <c r="V433">
        <v>2608.17</v>
      </c>
      <c r="W433">
        <v>26761.9</v>
      </c>
      <c r="X433">
        <v>3339.87</v>
      </c>
      <c r="Y433">
        <v>1</v>
      </c>
    </row>
    <row r="434" spans="1:25">
      <c r="A434">
        <v>998509289</v>
      </c>
      <c r="B434">
        <v>8522021</v>
      </c>
      <c r="C434">
        <v>852</v>
      </c>
      <c r="D434">
        <v>2021</v>
      </c>
      <c r="E434" t="s">
        <v>96</v>
      </c>
      <c r="F434">
        <v>7660.8422818791951</v>
      </c>
      <c r="G434">
        <v>9953.9848993288597</v>
      </c>
      <c r="H434">
        <v>1001.786073825503</v>
      </c>
      <c r="I434">
        <v>819.17623240439832</v>
      </c>
      <c r="J434">
        <v>-235.1085961098909</v>
      </c>
      <c r="K434">
        <v>0</v>
      </c>
      <c r="L434">
        <v>0</v>
      </c>
      <c r="M434">
        <v>0</v>
      </c>
      <c r="N434">
        <v>17197.108743677061</v>
      </c>
      <c r="O434">
        <v>0</v>
      </c>
      <c r="P434">
        <v>0</v>
      </c>
      <c r="Q434">
        <v>46535.75</v>
      </c>
      <c r="R434">
        <v>1504</v>
      </c>
      <c r="S434">
        <v>0</v>
      </c>
      <c r="T434">
        <v>22591.497443677061</v>
      </c>
      <c r="U434">
        <v>1019.53</v>
      </c>
      <c r="V434">
        <v>2608.17</v>
      </c>
      <c r="W434">
        <v>26498.67</v>
      </c>
      <c r="X434">
        <v>3339.87</v>
      </c>
      <c r="Y434">
        <v>1</v>
      </c>
    </row>
    <row r="435" spans="1:25">
      <c r="A435">
        <v>998509289</v>
      </c>
      <c r="B435">
        <v>8522022</v>
      </c>
      <c r="C435">
        <v>852</v>
      </c>
      <c r="D435">
        <v>2022</v>
      </c>
      <c r="E435" t="s">
        <v>96</v>
      </c>
      <c r="F435">
        <v>8668.5792038992695</v>
      </c>
      <c r="G435">
        <v>11680.779041429731</v>
      </c>
      <c r="H435">
        <v>2857.5694557270508</v>
      </c>
      <c r="I435">
        <v>819.17623240439832</v>
      </c>
      <c r="J435">
        <v>-235.1085961098909</v>
      </c>
      <c r="K435">
        <v>0</v>
      </c>
      <c r="L435">
        <v>0</v>
      </c>
      <c r="M435">
        <v>0</v>
      </c>
      <c r="N435">
        <v>18075.856425896462</v>
      </c>
      <c r="O435">
        <v>0</v>
      </c>
      <c r="P435">
        <v>0</v>
      </c>
      <c r="Q435">
        <v>71806.960000000006</v>
      </c>
      <c r="R435">
        <v>2440</v>
      </c>
      <c r="S435">
        <v>0</v>
      </c>
      <c r="T435">
        <v>26518.918281896458</v>
      </c>
      <c r="U435">
        <v>1019.53</v>
      </c>
      <c r="V435">
        <v>2608.17</v>
      </c>
      <c r="W435">
        <v>25906.39</v>
      </c>
      <c r="X435">
        <v>3339.87</v>
      </c>
      <c r="Y435">
        <v>1</v>
      </c>
    </row>
    <row r="436" spans="1:25">
      <c r="A436">
        <v>998509289</v>
      </c>
      <c r="B436">
        <v>8522023</v>
      </c>
      <c r="C436">
        <v>852</v>
      </c>
      <c r="D436">
        <v>2023</v>
      </c>
      <c r="E436" t="s">
        <v>96</v>
      </c>
      <c r="F436">
        <v>9736</v>
      </c>
      <c r="G436">
        <v>10568</v>
      </c>
      <c r="H436">
        <v>2381</v>
      </c>
      <c r="I436">
        <v>819.17623240439832</v>
      </c>
      <c r="J436">
        <v>-235.1085961098909</v>
      </c>
      <c r="K436">
        <v>0</v>
      </c>
      <c r="L436">
        <v>0</v>
      </c>
      <c r="M436">
        <v>0</v>
      </c>
      <c r="N436">
        <v>18507.067636294509</v>
      </c>
      <c r="O436">
        <v>0</v>
      </c>
      <c r="P436">
        <v>0</v>
      </c>
      <c r="Q436">
        <v>94199.67</v>
      </c>
      <c r="R436">
        <v>3295</v>
      </c>
      <c r="S436">
        <v>0</v>
      </c>
      <c r="T436">
        <v>29677.16004829451</v>
      </c>
      <c r="U436">
        <v>1447.11</v>
      </c>
      <c r="V436">
        <v>2608.17</v>
      </c>
      <c r="W436">
        <v>26287.56</v>
      </c>
      <c r="X436">
        <v>3339.87</v>
      </c>
      <c r="Y436">
        <v>1</v>
      </c>
    </row>
    <row r="437" spans="1:25">
      <c r="A437">
        <v>916574894</v>
      </c>
      <c r="B437">
        <v>8732019</v>
      </c>
      <c r="C437">
        <v>873</v>
      </c>
      <c r="D437">
        <v>2019</v>
      </c>
      <c r="E437" t="s">
        <v>162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</row>
    <row r="438" spans="1:25">
      <c r="A438">
        <v>916574894</v>
      </c>
      <c r="B438">
        <v>8732020</v>
      </c>
      <c r="C438">
        <v>873</v>
      </c>
      <c r="D438">
        <v>2020</v>
      </c>
      <c r="E438" t="s">
        <v>162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</row>
    <row r="439" spans="1:25">
      <c r="A439">
        <v>916574894</v>
      </c>
      <c r="B439">
        <v>8732021</v>
      </c>
      <c r="C439">
        <v>873</v>
      </c>
      <c r="D439">
        <v>2021</v>
      </c>
      <c r="E439" t="s">
        <v>162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</row>
    <row r="440" spans="1:25">
      <c r="A440">
        <v>916574894</v>
      </c>
      <c r="B440">
        <v>8732022</v>
      </c>
      <c r="C440">
        <v>873</v>
      </c>
      <c r="D440">
        <v>2022</v>
      </c>
      <c r="E440" t="s">
        <v>162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</row>
    <row r="441" spans="1:25">
      <c r="A441">
        <v>916574894</v>
      </c>
      <c r="B441">
        <v>8732023</v>
      </c>
      <c r="C441">
        <v>873</v>
      </c>
      <c r="D441">
        <v>2023</v>
      </c>
      <c r="E441" t="s">
        <v>162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</row>
    <row r="442" spans="1:25">
      <c r="A442">
        <v>921688679</v>
      </c>
      <c r="B442">
        <v>9032019</v>
      </c>
      <c r="C442">
        <v>903</v>
      </c>
      <c r="D442">
        <v>2019</v>
      </c>
      <c r="E442" t="s">
        <v>163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</row>
    <row r="443" spans="1:25">
      <c r="A443">
        <v>921688679</v>
      </c>
      <c r="B443">
        <v>9032020</v>
      </c>
      <c r="C443">
        <v>903</v>
      </c>
      <c r="D443">
        <v>2020</v>
      </c>
      <c r="E443" t="s">
        <v>163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</row>
    <row r="444" spans="1:25">
      <c r="A444">
        <v>921688679</v>
      </c>
      <c r="B444">
        <v>9032021</v>
      </c>
      <c r="C444">
        <v>903</v>
      </c>
      <c r="D444">
        <v>2021</v>
      </c>
      <c r="E444" t="s">
        <v>163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</row>
    <row r="445" spans="1:25">
      <c r="A445">
        <v>921688679</v>
      </c>
      <c r="B445">
        <v>9032022</v>
      </c>
      <c r="C445">
        <v>903</v>
      </c>
      <c r="D445">
        <v>2022</v>
      </c>
      <c r="E445" t="s">
        <v>163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</row>
    <row r="446" spans="1:25">
      <c r="A446">
        <v>921688679</v>
      </c>
      <c r="B446">
        <v>9032023</v>
      </c>
      <c r="C446">
        <v>903</v>
      </c>
      <c r="D446">
        <v>2023</v>
      </c>
      <c r="E446" t="s">
        <v>163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</row>
  </sheetData>
  <autoFilter ref="A1:Y1" xr:uid="{110C1B02-16BC-4F72-824A-8CAC8AB15019}"/>
  <sortState xmlns:xlrd2="http://schemas.microsoft.com/office/spreadsheetml/2017/richdata2" ref="A2:Y446">
    <sortCondition ref="C2:C446"/>
    <sortCondition ref="D2:D446"/>
  </sortState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E25-48A4-4FB0-AACD-8B2CA5F6C915}">
  <sheetPr>
    <tabColor theme="9" tint="-0.249977111117893"/>
  </sheetPr>
  <dimension ref="A1:H44"/>
  <sheetViews>
    <sheetView zoomScale="80" zoomScaleNormal="80" workbookViewId="0"/>
  </sheetViews>
  <sheetFormatPr baseColWidth="10" defaultColWidth="11.453125" defaultRowHeight="12.5"/>
  <cols>
    <col min="1" max="1" width="78.90625" style="2" customWidth="1"/>
    <col min="2" max="2" width="19.54296875" style="2" customWidth="1"/>
    <col min="3" max="3" width="15" style="2" customWidth="1"/>
    <col min="4" max="4" width="11.453125" style="2"/>
    <col min="5" max="5" width="55.36328125" style="2" bestFit="1" customWidth="1"/>
    <col min="6" max="6" width="18.453125" style="2" bestFit="1" customWidth="1"/>
    <col min="7" max="9" width="17" style="2" customWidth="1"/>
    <col min="10" max="16384" width="11.453125" style="2"/>
  </cols>
  <sheetData>
    <row r="1" spans="1:8">
      <c r="A1" s="70" t="s">
        <v>256</v>
      </c>
    </row>
    <row r="2" spans="1:8" ht="20">
      <c r="A2" s="69" t="s">
        <v>193</v>
      </c>
      <c r="B2"/>
      <c r="C2"/>
      <c r="D2"/>
      <c r="F2"/>
      <c r="G2"/>
      <c r="H2"/>
    </row>
    <row r="3" spans="1:8" ht="14.5">
      <c r="A3"/>
      <c r="B3"/>
      <c r="C3"/>
      <c r="D3"/>
    </row>
    <row r="4" spans="1:8" ht="13">
      <c r="A4" s="70"/>
      <c r="B4" s="45" t="s">
        <v>39</v>
      </c>
      <c r="C4" s="45" t="s">
        <v>194</v>
      </c>
      <c r="D4" s="45" t="s">
        <v>27</v>
      </c>
    </row>
    <row r="5" spans="1:8" ht="14.5">
      <c r="A5" s="135" t="s">
        <v>10</v>
      </c>
      <c r="B5" s="134">
        <v>13674997.196328856</v>
      </c>
      <c r="C5" s="134">
        <v>104259.53518144126</v>
      </c>
      <c r="D5" s="134">
        <v>13779256.731510296</v>
      </c>
      <c r="F5" s="45"/>
      <c r="G5" s="74"/>
    </row>
    <row r="6" spans="1:8" ht="14.5">
      <c r="A6" s="136" t="s">
        <v>11</v>
      </c>
      <c r="B6" s="136"/>
      <c r="C6" s="136"/>
      <c r="D6" s="136"/>
      <c r="F6" s="45"/>
      <c r="G6" s="74"/>
    </row>
    <row r="7" spans="1:8" ht="14.5">
      <c r="A7" s="136" t="s">
        <v>28</v>
      </c>
      <c r="B7" s="137">
        <v>3921326.5845590495</v>
      </c>
      <c r="C7" s="137">
        <v>27321.654241248074</v>
      </c>
      <c r="D7" s="137">
        <v>3948648.2388002975</v>
      </c>
    </row>
    <row r="8" spans="1:8" ht="14.5">
      <c r="A8" s="136" t="s">
        <v>29</v>
      </c>
      <c r="B8" s="137">
        <v>1690322.8067840883</v>
      </c>
      <c r="C8" s="136">
        <v>25663.846733785718</v>
      </c>
      <c r="D8" s="137">
        <v>1715986.653517874</v>
      </c>
    </row>
    <row r="9" spans="1:8" ht="14.5">
      <c r="A9" s="136" t="s">
        <v>30</v>
      </c>
      <c r="B9" s="137">
        <v>1299394</v>
      </c>
      <c r="C9" s="136"/>
      <c r="D9" s="137">
        <v>1299394</v>
      </c>
    </row>
    <row r="10" spans="1:8" ht="14.5">
      <c r="A10" s="136" t="s">
        <v>31</v>
      </c>
      <c r="B10" s="137">
        <v>630593.3235760848</v>
      </c>
      <c r="C10" s="137"/>
      <c r="D10" s="137">
        <v>630593.3235760848</v>
      </c>
    </row>
    <row r="11" spans="1:8" ht="14.5">
      <c r="A11" s="136" t="s">
        <v>14</v>
      </c>
      <c r="B11" s="137">
        <v>2731056</v>
      </c>
      <c r="C11" s="137">
        <v>29314</v>
      </c>
      <c r="D11" s="137">
        <v>2760370</v>
      </c>
    </row>
    <row r="12" spans="1:8" ht="14.5">
      <c r="A12" s="136" t="s">
        <v>32</v>
      </c>
      <c r="B12" s="137">
        <v>383863</v>
      </c>
      <c r="C12" s="137"/>
      <c r="D12" s="137">
        <v>383863</v>
      </c>
    </row>
    <row r="13" spans="1:8" ht="14.5">
      <c r="A13" s="136" t="s">
        <v>15</v>
      </c>
      <c r="B13" s="137">
        <v>2604749</v>
      </c>
      <c r="C13" s="137">
        <v>4016</v>
      </c>
      <c r="D13" s="137">
        <v>2608765</v>
      </c>
    </row>
    <row r="14" spans="1:8" ht="14.5">
      <c r="A14" s="136" t="s">
        <v>16</v>
      </c>
      <c r="B14" s="137">
        <v>1968940.0695288067</v>
      </c>
      <c r="C14" s="137">
        <v>3035.7102811931927</v>
      </c>
      <c r="D14" s="137">
        <v>1971975.77981</v>
      </c>
    </row>
    <row r="15" spans="1:8" ht="16">
      <c r="A15" s="136" t="s">
        <v>17</v>
      </c>
      <c r="B15" s="137">
        <v>18399.626757000002</v>
      </c>
      <c r="C15" s="137">
        <v>5796.8368470000005</v>
      </c>
      <c r="D15" s="137">
        <v>24196.463604000004</v>
      </c>
      <c r="E15" s="64"/>
    </row>
    <row r="16" spans="1:8" ht="14.5">
      <c r="A16" s="136" t="s">
        <v>196</v>
      </c>
      <c r="B16" s="137">
        <v>60230561.189999998</v>
      </c>
      <c r="C16" s="137">
        <v>464011.17</v>
      </c>
      <c r="D16" s="137">
        <v>60694572.359999999</v>
      </c>
    </row>
    <row r="17" spans="1:4" ht="14.5">
      <c r="A17" s="136" t="s">
        <v>197</v>
      </c>
      <c r="B17" s="137">
        <v>1286527.10155359</v>
      </c>
      <c r="C17" s="137"/>
      <c r="D17" s="137">
        <v>1286527.10155359</v>
      </c>
    </row>
    <row r="18" spans="1:4" ht="14.5">
      <c r="A18" s="136" t="s">
        <v>19</v>
      </c>
      <c r="B18" s="137">
        <v>5035274.9154839991</v>
      </c>
      <c r="C18" s="137">
        <v>38791.333811999997</v>
      </c>
      <c r="D18" s="137">
        <v>5074066.2492959993</v>
      </c>
    </row>
    <row r="19" spans="1:4" ht="14.5">
      <c r="A19" s="135" t="s">
        <v>20</v>
      </c>
      <c r="B19" s="134">
        <v>13414197.599750381</v>
      </c>
      <c r="C19" s="134">
        <f>C20*(C5-C14)+C14</f>
        <v>136891.53892542713</v>
      </c>
      <c r="D19" s="134">
        <f>C19+B19</f>
        <v>13551089.138675809</v>
      </c>
    </row>
    <row r="20" spans="1:4" ht="14.5">
      <c r="A20" s="136" t="s">
        <v>21</v>
      </c>
      <c r="B20" s="148">
        <v>0.99699389276205319</v>
      </c>
      <c r="C20" s="226">
        <v>1.3223747351588757</v>
      </c>
      <c r="D20" s="138"/>
    </row>
    <row r="21" spans="1:4" ht="14.5">
      <c r="A21" s="136" t="s">
        <v>22</v>
      </c>
      <c r="B21" s="149">
        <v>0.9770540149068121</v>
      </c>
      <c r="C21" s="138"/>
      <c r="D21" s="138"/>
    </row>
    <row r="22" spans="1:4" ht="14.5">
      <c r="A22" s="136" t="s">
        <v>34</v>
      </c>
      <c r="B22" s="137">
        <v>1450486.234926</v>
      </c>
      <c r="C22" s="138"/>
      <c r="D22" s="138"/>
    </row>
    <row r="23" spans="1:4" ht="14.5">
      <c r="A23" s="136" t="s">
        <v>35</v>
      </c>
      <c r="B23" s="137">
        <v>1162744.4261890091</v>
      </c>
      <c r="C23" s="138"/>
      <c r="D23" s="137"/>
    </row>
    <row r="24" spans="1:4" ht="14.5">
      <c r="A24" s="136" t="s">
        <v>36</v>
      </c>
      <c r="B24" s="137">
        <v>11061766.535213847</v>
      </c>
      <c r="C24" s="137"/>
      <c r="D24" s="137"/>
    </row>
    <row r="25" spans="1:4" ht="14.5">
      <c r="A25" s="135" t="s">
        <v>23</v>
      </c>
      <c r="B25" s="134"/>
      <c r="C25" s="134"/>
      <c r="D25" s="227">
        <f>0.3*D5+0.7*D19</f>
        <v>13619539.416526154</v>
      </c>
    </row>
    <row r="26" spans="1:4" ht="14.5">
      <c r="A26" s="73" t="s">
        <v>258</v>
      </c>
      <c r="D26" s="72">
        <v>13612032.80765944</v>
      </c>
    </row>
    <row r="27" spans="1:4" ht="14.5">
      <c r="A27" s="160" t="s">
        <v>257</v>
      </c>
      <c r="D27" s="72">
        <f>D25-D26</f>
        <v>7506.6088667139411</v>
      </c>
    </row>
    <row r="28" spans="1:4" ht="14.5">
      <c r="A28" s="62"/>
      <c r="B28" s="24"/>
      <c r="C28"/>
      <c r="D28"/>
    </row>
    <row r="29" spans="1:4" ht="14.5">
      <c r="A29" s="62"/>
      <c r="C29"/>
      <c r="D29" s="24"/>
    </row>
    <row r="30" spans="1:4" ht="14.5">
      <c r="A30" s="62"/>
      <c r="C30" s="150"/>
      <c r="D30" s="37"/>
    </row>
    <row r="31" spans="1:4" ht="14.5">
      <c r="A31" s="62"/>
      <c r="C31" s="150"/>
      <c r="D31" s="37"/>
    </row>
    <row r="32" spans="1:4" ht="14.5">
      <c r="A32" s="62"/>
      <c r="C32" s="150"/>
      <c r="D32" s="37"/>
    </row>
    <row r="33" spans="2:8" ht="14.5">
      <c r="C33" s="18"/>
      <c r="D33" s="66"/>
      <c r="E33" s="70"/>
      <c r="F33" s="65"/>
      <c r="G33" s="65"/>
      <c r="H33" s="65"/>
    </row>
    <row r="34" spans="2:8" ht="14.5">
      <c r="C34" s="18"/>
      <c r="D34" s="66"/>
    </row>
    <row r="35" spans="2:8" ht="14.5">
      <c r="C35" s="18"/>
      <c r="D35" s="66"/>
      <c r="E35" s="70"/>
    </row>
    <row r="36" spans="2:8" ht="14.5">
      <c r="B36" s="67"/>
      <c r="C36" s="18"/>
      <c r="D36" s="66"/>
      <c r="E36" s="70"/>
      <c r="G36" s="37"/>
    </row>
    <row r="37" spans="2:8" ht="14.5">
      <c r="B37" s="68"/>
      <c r="C37" s="18"/>
      <c r="D37" s="66"/>
      <c r="E37"/>
    </row>
    <row r="38" spans="2:8" ht="14.5">
      <c r="C38" s="18"/>
      <c r="D38" s="66"/>
      <c r="E38" s="71"/>
    </row>
    <row r="39" spans="2:8" ht="14.5">
      <c r="C39" s="18"/>
      <c r="D39" s="66"/>
    </row>
    <row r="40" spans="2:8" ht="14.5">
      <c r="C40" s="18"/>
      <c r="D40" s="66"/>
    </row>
    <row r="41" spans="2:8" ht="14.5">
      <c r="D41" s="66"/>
    </row>
    <row r="42" spans="2:8" ht="14.5">
      <c r="E42" s="62"/>
    </row>
    <row r="43" spans="2:8" ht="14.5">
      <c r="E43" s="62"/>
    </row>
    <row r="44" spans="2:8" ht="14.5">
      <c r="E44" s="62"/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4152832-9f03-4628-8f8a-984f7e09cd82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  <SharedWithUsers xmlns="286bd567-8383-458b-8b10-610e1dbf4dce">
      <UserInfo>
        <DisplayName>Mona Helen Heien</DisplayName>
        <AccountId>20</AccountId>
        <AccountType/>
      </UserInfo>
      <UserInfo>
        <DisplayName>Erik Due</DisplayName>
        <AccountId>73</AccountId>
        <AccountType/>
      </UserInfo>
    </SharedWithUsers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Slette_x003f_ xmlns="caf9241f-7654-46e4-b38c-0683f7584438" xsi:nil="true"/>
    <fb87f3f3a1014cb4ad0ec65499e03bb4 xmlns="caf9241f-7654-46e4-b38c-0683f7584438">
      <Terms xmlns="http://schemas.microsoft.com/office/infopath/2007/PartnerControls"/>
    </fb87f3f3a1014cb4ad0ec65499e03bb4>
    <TaxCatchAllLabel xmlns="08670d86-fc33-4f61-bf51-96e019343c8b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Props1.xml><?xml version="1.0" encoding="utf-8"?>
<ds:datastoreItem xmlns:ds="http://schemas.openxmlformats.org/officeDocument/2006/customXml" ds:itemID="{23D1BD84-3057-4A80-B808-D5DB6BE4CAF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8DD8FDA-48DA-408D-A591-0A4ACB010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19596-BE23-44ED-9999-ED76C17F0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6C474A-3B1E-450A-AF44-DCD8F1AAB11C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286bd567-8383-458b-8b10-610e1dbf4dce"/>
    <ds:schemaRef ds:uri="08670d86-fc33-4f61-bf51-96e019343c8b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Forutsetninger</vt:lpstr>
      <vt:lpstr>Inntektsramme NordLink</vt:lpstr>
      <vt:lpstr>Inntektsramme Statnett</vt:lpstr>
      <vt:lpstr>Analyse transmisjon</vt:lpstr>
      <vt:lpstr>Grunnlagsdata</vt:lpstr>
      <vt:lpstr>Analyserres regional</vt:lpstr>
      <vt:lpstr>Note 11</vt:lpstr>
      <vt:lpstr>Annuitet</vt:lpstr>
      <vt:lpstr>Referenter regional</vt:lpstr>
      <vt:lpstr>Data analyse regional</vt:lpstr>
      <vt:lpstr>Reberegning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Marit Elverum Kvile</dc:creator>
  <cp:keywords/>
  <dc:description/>
  <cp:lastModifiedBy>Mona Helen Heien</cp:lastModifiedBy>
  <cp:revision/>
  <dcterms:created xsi:type="dcterms:W3CDTF">2021-03-17T13:18:57Z</dcterms:created>
  <dcterms:modified xsi:type="dcterms:W3CDTF">2025-01-02T12:16:03Z</dcterms:modified>
  <cp:category/>
  <cp:contentStatus/>
</cp:coreProperties>
</file>